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30092010" sheetId="1" r:id="rId1"/>
  </sheets>
  <definedNames>
    <definedName name="_xlnm.Print_Area" localSheetId="0">'30092010'!$A$1:$Q$145</definedName>
  </definedNames>
  <calcPr fullCalcOnLoad="1"/>
</workbook>
</file>

<file path=xl/sharedStrings.xml><?xml version="1.0" encoding="utf-8"?>
<sst xmlns="http://schemas.openxmlformats.org/spreadsheetml/2006/main" count="182" uniqueCount="125">
  <si>
    <t>Gayrimenkul Projeleri</t>
  </si>
  <si>
    <t>Portföy Değeri</t>
  </si>
  <si>
    <t>İŞTİRAKLER</t>
  </si>
  <si>
    <t>Gayrimenkule Dayalı Haklar</t>
  </si>
  <si>
    <t>Hisse Senedi</t>
  </si>
  <si>
    <t>Tahvil ve Bonolar</t>
  </si>
  <si>
    <t>Yatırım Fonları</t>
  </si>
  <si>
    <t>Vadeli / Vadesiz Döviz Tevdiat</t>
  </si>
  <si>
    <t>Vadeli TL Mevduat</t>
  </si>
  <si>
    <t>Ters Repo</t>
  </si>
  <si>
    <t>Borsa Para Piyasası</t>
  </si>
  <si>
    <t>… A.Ş.</t>
  </si>
  <si>
    <t>…</t>
  </si>
  <si>
    <t>Diğer Gayrimenkuller</t>
  </si>
  <si>
    <t>Arsalar ve Araziler</t>
  </si>
  <si>
    <t>Binalar</t>
  </si>
  <si>
    <t>Yeri ve Özellikleri</t>
  </si>
  <si>
    <t>Alış Tarihi</t>
  </si>
  <si>
    <t>Alış Maliyeti</t>
  </si>
  <si>
    <t>Alış Ekspertiz Tarihi</t>
  </si>
  <si>
    <t>Ekspertiz Tarihi</t>
  </si>
  <si>
    <t>TOPLAM PORTFÖY DEĞERİ</t>
  </si>
  <si>
    <t>Kira Ekspertiz Tarihi</t>
  </si>
  <si>
    <t>Kira Ekspertiz Değeri</t>
  </si>
  <si>
    <t>Kira Bedeli</t>
  </si>
  <si>
    <t>Kiracı</t>
  </si>
  <si>
    <t>Tablo Tarihi</t>
  </si>
  <si>
    <t>Tablo Tarihi:</t>
  </si>
  <si>
    <t>Toplam Port. Değ. Oranı</t>
  </si>
  <si>
    <t>Faaliyet Konusu</t>
  </si>
  <si>
    <t>GAYRİMENKULLER TOPLAMI</t>
  </si>
  <si>
    <t>İŞTİRAKLER TOPLAMI</t>
  </si>
  <si>
    <t>Para Birimi</t>
  </si>
  <si>
    <t>Miktarı</t>
  </si>
  <si>
    <t>Faiz Oranı</t>
  </si>
  <si>
    <t>Kira Başlangıç Dönemi</t>
  </si>
  <si>
    <t>Bileşik Faiz Oranı</t>
  </si>
  <si>
    <t>HAZIR DEĞERLER</t>
  </si>
  <si>
    <t>ALACAKLAR</t>
  </si>
  <si>
    <t>BORÇLAR</t>
  </si>
  <si>
    <t>DİĞER AKTİFLER</t>
  </si>
  <si>
    <t>NET AKTİF DEĞER</t>
  </si>
  <si>
    <t>PAY SAYISI</t>
  </si>
  <si>
    <t>DİĞER BİLGİLER</t>
  </si>
  <si>
    <t>Alınan Kredilere İlişkin Açıklamalar :</t>
  </si>
  <si>
    <t>Rehin, İpotek ve Teminatlara İlişkin Açıklamalar :</t>
  </si>
  <si>
    <t>Bir Önceki Tabloya Göre Değişiklikler :</t>
  </si>
  <si>
    <t>PARA VE SERMAYE PİYASASI ARAÇLARI</t>
  </si>
  <si>
    <t>PARA VE SERMAYE PİYASASI ARAÇLARI TOPLAMI</t>
  </si>
  <si>
    <t>PORTFÖY SINIRLAMALARI KONTROLLERİ</t>
  </si>
  <si>
    <t>1. %50 Kontrolü</t>
  </si>
  <si>
    <t>2. Mevduat Kontrolü</t>
  </si>
  <si>
    <t>A) Vadeli / Vadesiz Döviz Tevdiat</t>
  </si>
  <si>
    <t>B) Vadeli TL Mevduat</t>
  </si>
  <si>
    <t>A) … A.Ş.</t>
  </si>
  <si>
    <t>B) … A.Ş.</t>
  </si>
  <si>
    <t>C) İştirakler Toplamı</t>
  </si>
  <si>
    <t>C) Toplam Yatırım Amaçlı Mevduat</t>
  </si>
  <si>
    <t>Arsa 1</t>
  </si>
  <si>
    <t>Arsa 2</t>
  </si>
  <si>
    <t>Kredi Alınan Kuruluş</t>
  </si>
  <si>
    <t>Vadesi</t>
  </si>
  <si>
    <t>Açıklamalar</t>
  </si>
  <si>
    <t>Portföydeki Projelere İlişkin Olarak Yıllar İtibariyle Planlanan Ödeme Tutarları :</t>
  </si>
  <si>
    <t>Üç Yılı Geçenlerin Portföy Değeri Toplamı</t>
  </si>
  <si>
    <t>D) İŞTİRAKLER</t>
  </si>
  <si>
    <t>E) YATIRIM AMAÇLI TUTULAN PARA VE SERMAYE PİYASASI ARAÇLARI</t>
  </si>
  <si>
    <t>3. İştirak Sınırı Kontrolü</t>
  </si>
  <si>
    <t>4. Atıl tutulan Arsa / Arazi Sınırı Kontrolü</t>
  </si>
  <si>
    <t>5. Kredi Sınırı Kontrolü</t>
  </si>
  <si>
    <t>A) Kredi 1</t>
  </si>
  <si>
    <t>B) Kredi 2</t>
  </si>
  <si>
    <t>C) Kredi 3</t>
  </si>
  <si>
    <t>D) Krediler Toplamı</t>
  </si>
  <si>
    <t>Kredi Tutarı (İlgili Para Birimi Cinsinden)</t>
  </si>
  <si>
    <t>… Bankası A.Ş.</t>
  </si>
  <si>
    <t>GAYRİMENKULLER, GAYRİMENKUL PROJELERİ, GAYRİMENKULE DAYALI HAKLAR</t>
  </si>
  <si>
    <t>Kira Süresi</t>
  </si>
  <si>
    <t xml:space="preserve">Vade </t>
  </si>
  <si>
    <t>ORTAKLIK HİSSE SENEDİNİN İMKB SON SEANS AĞIRLIKLI ORTALAMA FİYATI</t>
  </si>
  <si>
    <t>Ortaklığa Verilmiş Olan Ek Süreler ve Diğer Yasal Yükümlülüklere İlişkin Bilgiler :</t>
  </si>
  <si>
    <t>A) GAYRİMENKULLER, GAYRİMENKUL PROJELERİ VE GAYRİMENKULE DAYALI HAKLAR</t>
  </si>
  <si>
    <t>Diğer Para ve Sermaye Piyasası Araçları</t>
  </si>
  <si>
    <t>B) PARA VE SERMAYE PİYASASI ARAÇLARININ ÜÇ YILLIK GAYRİMENKUL ÖDEMELERİ İÇİN TUTULAN KISMI</t>
  </si>
  <si>
    <t>C) GAYRİMENKULLER VE PARA VE SERMAYE PİYASASI ARAÇLARININ ÜÇ YILLIK GAYRİMENKUL ÖDEMELERİ İÇİN TUTULAN KISMI (A+B)</t>
  </si>
  <si>
    <t>F) İŞTİRAKLER VE YATIRIM AMAÇLI TUTULAN PARA VE SERMAYE PİYASASI ARAÇLARI (D+E)</t>
  </si>
  <si>
    <t xml:space="preserve">Para Birimi </t>
  </si>
  <si>
    <t>Beş Yıl Geçmiş mi?</t>
  </si>
  <si>
    <t>İDEALİST GAYRİMENKUL YATIRIM ORTAKLIĞI A.Ş. PORTFÖY TABLOSU</t>
  </si>
  <si>
    <t>Yoktur</t>
  </si>
  <si>
    <t>Dipnotlar:</t>
  </si>
  <si>
    <t>Ekspertiz Değeri (1)</t>
  </si>
  <si>
    <t>(1) Ekspertiz değerlerine KDV dahil değildir. KDV dahil tutarlar aşağıda verilmektedir.</t>
  </si>
  <si>
    <t>KDV Hariç</t>
  </si>
  <si>
    <t>KDV Dahil</t>
  </si>
  <si>
    <t>İdealistkent 2 villa</t>
  </si>
  <si>
    <t>İdealistkent 10 villa</t>
  </si>
  <si>
    <t>İdealistkent 1 daire</t>
  </si>
  <si>
    <t>İdealistkent 2 villa (Manolya 5-1 / 5-2 )</t>
  </si>
  <si>
    <t>İdealistkent 1 daire (C3 Blok D:16)</t>
  </si>
  <si>
    <t>Birim</t>
  </si>
  <si>
    <t>Toplam</t>
  </si>
  <si>
    <t>İdealistkent 10 villa (Manolya)</t>
  </si>
  <si>
    <t>Manolya 5-3 / 5-4</t>
  </si>
  <si>
    <t>Manolya 5-9/5-10/5-11/5-12/5-13/5-14</t>
  </si>
  <si>
    <t>Manolya 5-7</t>
  </si>
  <si>
    <t>Manolya 5-8</t>
  </si>
  <si>
    <t>Alış Maliyeti (2)</t>
  </si>
  <si>
    <t>Alış Ekspertiz Değeri (2)</t>
  </si>
  <si>
    <t>(2) Gayrimenkullerin değerleri aşağıda verilmiştir.</t>
  </si>
  <si>
    <t>Sigorta Değeri (2)</t>
  </si>
  <si>
    <t>Sigorta Değeri  (2)</t>
  </si>
  <si>
    <t>(Bin TL)</t>
  </si>
  <si>
    <t>Kredi Tutarı              (Bin  TL)</t>
  </si>
  <si>
    <t>Portföy Değeri (Bin TL)</t>
  </si>
  <si>
    <t>Birim Değeri (TL)</t>
  </si>
  <si>
    <t>PAYBAŞI NET AKTİF DEĞERİ (TL)</t>
  </si>
  <si>
    <t>T.Finans Kat. Bankası Çamlıca Şb.</t>
  </si>
  <si>
    <t>Adres: Madenler Mah. Palandöken Cd.No:9 İdealist Kent 1.Etap C3 Blok D:16 Ümraniye / İstanbul Özellikler: Brüt 193,24 m2, 4+1, Kat:7/7</t>
  </si>
  <si>
    <t>Adres: Madenler Mah. İdealist Kent Cd.No:4 İdealist Kent 2. Etap Manolya 5-1 / 5-2 Ümraniye / İstanbul Özellikler: Brüt 269 m2, Bodrum+Zemin +1.Kat+Çatı Katlı İkiz Villa</t>
  </si>
  <si>
    <t>Adres: Madenler Mah. İdealist Kent Cd.No:4 İdealist Kent 2. Etap Manolya 5-3 / 5-4 / 5-7 / 5-8 / 5-9 / 5-10 / 5-11 / 5-12 / 5-13 / 5-14 Ümraniye / İstanbul Özellikler: Brüt 269 m2, Bodrum+Zemin +1.Kat+Çatı Katlı İkiz Villa</t>
  </si>
  <si>
    <t>TL</t>
  </si>
  <si>
    <t>Adres: Madenler Mah. İdealist Kent Cd.No:4 İdealist Kent 2. Etap B2 Blok D:3 Ümraniye / İstanbul Özellikler: Brüt 158,26 m2, 3+1, Kat:1/6</t>
  </si>
  <si>
    <t>B2 Blok D:3</t>
  </si>
  <si>
    <t>İdealistkent 1 daire (B2 Blok)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</si>
</sst>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_-* #,##0.0\ _T_L_-;\-* #,##0.0\ _T_L_-;_-* &quot;-&quot;??\ _T_L_-;_-@_-"/>
    <numFmt numFmtId="174" formatCode="_-* #,##0\ _T_L_-;\-* #,##0\ _T_L_-;_-* &quot;-&quot;??\ _T_L_-;_-@_-"/>
    <numFmt numFmtId="175" formatCode="0.0%"/>
    <numFmt numFmtId="176" formatCode="mmm/yyyy"/>
  </numFmts>
  <fonts count="10"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16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2"/>
    </font>
    <font>
      <sz val="10"/>
      <name val="Arial Tur"/>
      <family val="0"/>
    </font>
    <font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9" fontId="1" fillId="0" borderId="0" xfId="2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9" fontId="1" fillId="0" borderId="3" xfId="22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72" fontId="1" fillId="2" borderId="4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9" fontId="1" fillId="2" borderId="4" xfId="22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72" fontId="1" fillId="2" borderId="4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72" fontId="1" fillId="2" borderId="10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172" fontId="1" fillId="3" borderId="0" xfId="0" applyNumberFormat="1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172" fontId="1" fillId="3" borderId="3" xfId="0" applyNumberFormat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vertical="center" wrapText="1"/>
    </xf>
    <xf numFmtId="9" fontId="1" fillId="3" borderId="0" xfId="22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9" fontId="1" fillId="3" borderId="3" xfId="22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 quotePrefix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43" fontId="1" fillId="0" borderId="3" xfId="15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43" fontId="1" fillId="2" borderId="4" xfId="15" applyFont="1" applyFill="1" applyBorder="1" applyAlignment="1">
      <alignment vertical="center" wrapText="1"/>
    </xf>
    <xf numFmtId="0" fontId="5" fillId="0" borderId="0" xfId="19" applyFont="1" applyFill="1" applyBorder="1" applyAlignment="1">
      <alignment vertical="center" wrapText="1"/>
      <protection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 wrapText="1" indent="2"/>
    </xf>
    <xf numFmtId="0" fontId="7" fillId="0" borderId="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 indent="1"/>
    </xf>
    <xf numFmtId="10" fontId="1" fillId="0" borderId="0" xfId="22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175" fontId="1" fillId="0" borderId="0" xfId="22" applyNumberFormat="1" applyFont="1" applyFill="1" applyBorder="1" applyAlignment="1">
      <alignment vertical="center" wrapText="1"/>
    </xf>
    <xf numFmtId="175" fontId="1" fillId="0" borderId="3" xfId="2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3" xfId="19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0" xfId="15" applyFont="1" applyFill="1" applyBorder="1" applyAlignment="1">
      <alignment horizontal="right" vertical="center" wrapText="1"/>
    </xf>
    <xf numFmtId="43" fontId="1" fillId="0" borderId="0" xfId="15" applyFont="1" applyFill="1" applyBorder="1" applyAlignment="1">
      <alignment horizontal="right" vertical="center" wrapText="1"/>
    </xf>
    <xf numFmtId="174" fontId="1" fillId="0" borderId="0" xfId="15" applyNumberFormat="1" applyFont="1" applyFill="1" applyBorder="1" applyAlignment="1">
      <alignment horizontal="right" vertical="center" wrapText="1"/>
    </xf>
    <xf numFmtId="43" fontId="1" fillId="0" borderId="3" xfId="15" applyFont="1" applyFill="1" applyBorder="1" applyAlignment="1">
      <alignment horizontal="right" vertical="center" wrapText="1"/>
    </xf>
    <xf numFmtId="175" fontId="1" fillId="0" borderId="0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0" xfId="19" applyFont="1" applyFill="1" applyBorder="1" applyAlignment="1">
      <alignment horizontal="left" vertical="center"/>
      <protection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172" fontId="1" fillId="0" borderId="0" xfId="0" applyNumberFormat="1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300907_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="90" zoomScaleNormal="90" workbookViewId="0" topLeftCell="A1">
      <selection activeCell="J150" sqref="J150"/>
    </sheetView>
  </sheetViews>
  <sheetFormatPr defaultColWidth="9.33203125" defaultRowHeight="12.75" outlineLevelRow="1"/>
  <cols>
    <col min="1" max="1" width="38.33203125" style="2" customWidth="1"/>
    <col min="2" max="2" width="33" style="2" customWidth="1"/>
    <col min="3" max="3" width="9.5" style="3" bestFit="1" customWidth="1"/>
    <col min="4" max="4" width="11.16015625" style="4" customWidth="1"/>
    <col min="5" max="5" width="10.5" style="3" customWidth="1"/>
    <col min="6" max="6" width="10.33203125" style="4" customWidth="1"/>
    <col min="7" max="7" width="9.16015625" style="3" customWidth="1"/>
    <col min="8" max="8" width="11.5" style="4" customWidth="1"/>
    <col min="9" max="9" width="14.33203125" style="2" bestFit="1" customWidth="1"/>
    <col min="10" max="10" width="9.66015625" style="2" customWidth="1"/>
    <col min="11" max="11" width="8" style="2" customWidth="1"/>
    <col min="12" max="12" width="8.5" style="3" bestFit="1" customWidth="1"/>
    <col min="13" max="14" width="9.33203125" style="4" customWidth="1"/>
    <col min="15" max="15" width="16.66015625" style="2" customWidth="1"/>
    <col min="16" max="16" width="18.16015625" style="2" bestFit="1" customWidth="1"/>
    <col min="17" max="16384" width="9.33203125" style="2" customWidth="1"/>
  </cols>
  <sheetData>
    <row r="1" spans="1:16" s="22" customFormat="1" ht="22.5" customHeight="1">
      <c r="A1" s="143" t="s">
        <v>88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 t="s">
        <v>27</v>
      </c>
      <c r="O1" s="144"/>
      <c r="P1" s="98">
        <v>40633</v>
      </c>
    </row>
    <row r="2" spans="3:14" s="5" customFormat="1" ht="11.25">
      <c r="C2" s="6"/>
      <c r="D2" s="7"/>
      <c r="E2" s="6"/>
      <c r="F2" s="7"/>
      <c r="G2" s="6"/>
      <c r="H2" s="7"/>
      <c r="L2" s="6"/>
      <c r="M2" s="7"/>
      <c r="N2" s="7"/>
    </row>
    <row r="3" spans="3:16" s="22" customFormat="1" ht="20.25">
      <c r="C3" s="21"/>
      <c r="D3" s="23"/>
      <c r="E3" s="21"/>
      <c r="F3" s="23"/>
      <c r="G3" s="21"/>
      <c r="H3" s="23"/>
      <c r="L3" s="21"/>
      <c r="M3" s="23"/>
      <c r="N3" s="23"/>
      <c r="O3" s="144" t="s">
        <v>112</v>
      </c>
      <c r="P3" s="144"/>
    </row>
    <row r="4" ht="12" thickBot="1"/>
    <row r="5" spans="1:17" ht="34.5" thickBot="1">
      <c r="A5" s="24" t="s">
        <v>76</v>
      </c>
      <c r="B5" s="25" t="s">
        <v>16</v>
      </c>
      <c r="C5" s="26" t="s">
        <v>17</v>
      </c>
      <c r="D5" s="92" t="s">
        <v>107</v>
      </c>
      <c r="E5" s="26" t="s">
        <v>19</v>
      </c>
      <c r="F5" s="27" t="s">
        <v>108</v>
      </c>
      <c r="G5" s="26" t="s">
        <v>20</v>
      </c>
      <c r="H5" s="27" t="s">
        <v>91</v>
      </c>
      <c r="I5" s="20" t="s">
        <v>1</v>
      </c>
      <c r="J5" s="20" t="s">
        <v>28</v>
      </c>
      <c r="K5" s="20" t="s">
        <v>110</v>
      </c>
      <c r="L5" s="26" t="s">
        <v>22</v>
      </c>
      <c r="M5" s="27" t="s">
        <v>23</v>
      </c>
      <c r="N5" s="27" t="s">
        <v>24</v>
      </c>
      <c r="O5" s="25" t="s">
        <v>25</v>
      </c>
      <c r="P5" s="25" t="s">
        <v>35</v>
      </c>
      <c r="Q5" s="28" t="s">
        <v>77</v>
      </c>
    </row>
    <row r="6" spans="1:17" ht="11.25">
      <c r="A6" s="33" t="s">
        <v>14</v>
      </c>
      <c r="B6" s="75"/>
      <c r="C6" s="76"/>
      <c r="D6" s="77"/>
      <c r="E6" s="76"/>
      <c r="F6" s="77"/>
      <c r="G6" s="76"/>
      <c r="H6" s="77"/>
      <c r="I6" s="5">
        <f>SUM(I7:I8)</f>
        <v>0</v>
      </c>
      <c r="J6" s="8">
        <f aca="true" t="shared" si="0" ref="J6:J23">+I6/$I$57</f>
        <v>0</v>
      </c>
      <c r="K6" s="7"/>
      <c r="L6" s="6"/>
      <c r="M6" s="7"/>
      <c r="N6" s="5"/>
      <c r="O6" s="7"/>
      <c r="P6" s="5"/>
      <c r="Q6" s="9"/>
    </row>
    <row r="7" spans="1:17" ht="11.25" hidden="1" outlineLevel="1">
      <c r="A7" s="10" t="s">
        <v>12</v>
      </c>
      <c r="B7" s="5"/>
      <c r="C7" s="6"/>
      <c r="D7" s="7"/>
      <c r="E7" s="6"/>
      <c r="F7" s="7"/>
      <c r="G7" s="6"/>
      <c r="H7" s="7"/>
      <c r="I7" s="7">
        <f>+H7</f>
        <v>0</v>
      </c>
      <c r="J7" s="8">
        <f t="shared" si="0"/>
        <v>0</v>
      </c>
      <c r="K7" s="7"/>
      <c r="L7" s="6"/>
      <c r="M7" s="7"/>
      <c r="N7" s="5"/>
      <c r="O7" s="7"/>
      <c r="P7" s="5"/>
      <c r="Q7" s="9"/>
    </row>
    <row r="8" spans="1:17" ht="11.25" hidden="1" outlineLevel="1">
      <c r="A8" s="10" t="s">
        <v>12</v>
      </c>
      <c r="B8" s="5"/>
      <c r="C8" s="6"/>
      <c r="D8" s="7"/>
      <c r="E8" s="6"/>
      <c r="F8" s="7"/>
      <c r="G8" s="6"/>
      <c r="H8" s="7"/>
      <c r="I8" s="7">
        <f>+H8</f>
        <v>0</v>
      </c>
      <c r="J8" s="8">
        <f t="shared" si="0"/>
        <v>0</v>
      </c>
      <c r="K8" s="7"/>
      <c r="L8" s="6"/>
      <c r="M8" s="7"/>
      <c r="N8" s="5"/>
      <c r="O8" s="7"/>
      <c r="P8" s="5"/>
      <c r="Q8" s="9"/>
    </row>
    <row r="9" spans="1:17" ht="11.25" collapsed="1">
      <c r="A9" s="33" t="s">
        <v>15</v>
      </c>
      <c r="B9" s="75"/>
      <c r="C9" s="76"/>
      <c r="D9" s="77"/>
      <c r="E9" s="76"/>
      <c r="F9" s="77"/>
      <c r="G9" s="76"/>
      <c r="H9" s="77"/>
      <c r="I9" s="7">
        <f>SUM(I10:I13)</f>
        <v>11345</v>
      </c>
      <c r="J9" s="99">
        <f t="shared" si="0"/>
        <v>0.9821987711757156</v>
      </c>
      <c r="K9" s="7"/>
      <c r="L9" s="6"/>
      <c r="M9" s="7"/>
      <c r="N9" s="5"/>
      <c r="O9" s="7"/>
      <c r="P9" s="5"/>
      <c r="Q9" s="9"/>
    </row>
    <row r="10" spans="1:17" ht="47.25" customHeight="1">
      <c r="A10" s="87" t="s">
        <v>97</v>
      </c>
      <c r="B10" s="5" t="s">
        <v>118</v>
      </c>
      <c r="C10" s="6">
        <v>39611</v>
      </c>
      <c r="D10" s="7">
        <v>376.23762</v>
      </c>
      <c r="E10" s="6">
        <v>39457</v>
      </c>
      <c r="F10" s="7">
        <v>385</v>
      </c>
      <c r="G10" s="6">
        <v>40532</v>
      </c>
      <c r="H10" s="7">
        <v>415</v>
      </c>
      <c r="I10" s="7">
        <f>+H10</f>
        <v>415</v>
      </c>
      <c r="J10" s="99">
        <f t="shared" si="0"/>
        <v>0.03592882239206011</v>
      </c>
      <c r="K10" s="7">
        <v>220</v>
      </c>
      <c r="L10" s="6"/>
      <c r="M10" s="7"/>
      <c r="N10" s="5"/>
      <c r="O10" s="7"/>
      <c r="P10" s="5"/>
      <c r="Q10" s="9"/>
    </row>
    <row r="11" spans="1:17" ht="56.25">
      <c r="A11" s="87" t="s">
        <v>95</v>
      </c>
      <c r="B11" s="5" t="s">
        <v>119</v>
      </c>
      <c r="C11" s="6">
        <v>39624</v>
      </c>
      <c r="D11" s="7">
        <f>625*2</f>
        <v>1250</v>
      </c>
      <c r="E11" s="6">
        <v>39457</v>
      </c>
      <c r="F11" s="7">
        <f>680*2</f>
        <v>1360</v>
      </c>
      <c r="G11" s="6">
        <v>40532</v>
      </c>
      <c r="H11" s="7">
        <f>850*2</f>
        <v>1700</v>
      </c>
      <c r="I11" s="7">
        <f>+H11</f>
        <v>1700</v>
      </c>
      <c r="J11" s="99">
        <f t="shared" si="0"/>
        <v>0.14717830859398118</v>
      </c>
      <c r="K11" s="7">
        <f>225*2</f>
        <v>450</v>
      </c>
      <c r="L11" s="6"/>
      <c r="M11" s="7"/>
      <c r="N11" s="5"/>
      <c r="O11" s="7"/>
      <c r="P11" s="5"/>
      <c r="Q11" s="9"/>
    </row>
    <row r="12" spans="1:17" ht="45">
      <c r="A12" s="87" t="s">
        <v>97</v>
      </c>
      <c r="B12" s="5" t="s">
        <v>122</v>
      </c>
      <c r="C12" s="6">
        <v>39624</v>
      </c>
      <c r="D12" s="7">
        <v>302.9703</v>
      </c>
      <c r="E12" s="6">
        <v>39507</v>
      </c>
      <c r="F12" s="7">
        <v>310</v>
      </c>
      <c r="G12" s="6">
        <v>40532</v>
      </c>
      <c r="H12" s="7">
        <v>330</v>
      </c>
      <c r="I12" s="7">
        <f>+H12</f>
        <v>330</v>
      </c>
      <c r="J12" s="99">
        <f t="shared" si="0"/>
        <v>0.028569906962361055</v>
      </c>
      <c r="K12" s="7">
        <v>130</v>
      </c>
      <c r="L12" s="6"/>
      <c r="M12" s="7"/>
      <c r="N12" s="5"/>
      <c r="O12" s="7"/>
      <c r="P12" s="5"/>
      <c r="Q12" s="9"/>
    </row>
    <row r="13" spans="1:17" ht="78.75">
      <c r="A13" s="87" t="s">
        <v>96</v>
      </c>
      <c r="B13" s="5" t="s">
        <v>120</v>
      </c>
      <c r="C13" s="6">
        <v>39624</v>
      </c>
      <c r="D13" s="7">
        <f>625*10</f>
        <v>6250</v>
      </c>
      <c r="E13" s="6">
        <v>39507</v>
      </c>
      <c r="F13" s="7">
        <f>680*10</f>
        <v>6800</v>
      </c>
      <c r="G13" s="6">
        <v>40532</v>
      </c>
      <c r="H13" s="7">
        <f>(1050*2)+(850*8)</f>
        <v>8900</v>
      </c>
      <c r="I13" s="7">
        <f>+H13</f>
        <v>8900</v>
      </c>
      <c r="J13" s="99">
        <f t="shared" si="0"/>
        <v>0.7705217332273133</v>
      </c>
      <c r="K13" s="7">
        <f>+(225*8)+(350*2)</f>
        <v>2500</v>
      </c>
      <c r="L13" s="6"/>
      <c r="M13" s="7"/>
      <c r="N13" s="5"/>
      <c r="O13" s="7"/>
      <c r="P13" s="5"/>
      <c r="Q13" s="9"/>
    </row>
    <row r="14" spans="1:17" ht="11.25">
      <c r="A14" s="33" t="s">
        <v>13</v>
      </c>
      <c r="B14" s="75"/>
      <c r="C14" s="76"/>
      <c r="D14" s="77"/>
      <c r="E14" s="76"/>
      <c r="F14" s="77"/>
      <c r="G14" s="76"/>
      <c r="H14" s="77"/>
      <c r="I14" s="5">
        <f>SUM(I15:I16)</f>
        <v>0</v>
      </c>
      <c r="J14" s="8">
        <f t="shared" si="0"/>
        <v>0</v>
      </c>
      <c r="K14" s="7"/>
      <c r="L14" s="6"/>
      <c r="M14" s="7"/>
      <c r="N14" s="5"/>
      <c r="O14" s="7"/>
      <c r="P14" s="5"/>
      <c r="Q14" s="9"/>
    </row>
    <row r="15" spans="1:17" ht="11.25" customHeight="1" hidden="1" outlineLevel="1">
      <c r="A15" s="10" t="s">
        <v>12</v>
      </c>
      <c r="B15" s="5"/>
      <c r="C15" s="6"/>
      <c r="D15" s="7"/>
      <c r="E15" s="6"/>
      <c r="F15" s="7"/>
      <c r="G15" s="6"/>
      <c r="H15" s="7">
        <v>0</v>
      </c>
      <c r="I15" s="7">
        <f>+H15</f>
        <v>0</v>
      </c>
      <c r="J15" s="8">
        <f t="shared" si="0"/>
        <v>0</v>
      </c>
      <c r="K15" s="7"/>
      <c r="L15" s="6"/>
      <c r="M15" s="7"/>
      <c r="N15" s="5"/>
      <c r="O15" s="7"/>
      <c r="P15" s="5"/>
      <c r="Q15" s="9"/>
    </row>
    <row r="16" spans="1:17" ht="11.25" customHeight="1" hidden="1" outlineLevel="1">
      <c r="A16" s="10" t="s">
        <v>12</v>
      </c>
      <c r="B16" s="5"/>
      <c r="C16" s="6"/>
      <c r="D16" s="7"/>
      <c r="E16" s="6"/>
      <c r="F16" s="7"/>
      <c r="G16" s="6"/>
      <c r="H16" s="7">
        <v>0</v>
      </c>
      <c r="I16" s="7">
        <f>+H16</f>
        <v>0</v>
      </c>
      <c r="J16" s="8">
        <f t="shared" si="0"/>
        <v>0</v>
      </c>
      <c r="K16" s="7"/>
      <c r="L16" s="6"/>
      <c r="M16" s="7"/>
      <c r="N16" s="5"/>
      <c r="O16" s="7"/>
      <c r="P16" s="5"/>
      <c r="Q16" s="9"/>
    </row>
    <row r="17" spans="1:17" ht="11.25" collapsed="1">
      <c r="A17" s="33" t="s">
        <v>0</v>
      </c>
      <c r="B17" s="75"/>
      <c r="C17" s="76"/>
      <c r="D17" s="77"/>
      <c r="E17" s="76"/>
      <c r="F17" s="77"/>
      <c r="G17" s="76"/>
      <c r="H17" s="77"/>
      <c r="I17" s="5">
        <f>SUM(I18:I19)</f>
        <v>0</v>
      </c>
      <c r="J17" s="8">
        <f t="shared" si="0"/>
        <v>0</v>
      </c>
      <c r="K17" s="7"/>
      <c r="L17" s="6"/>
      <c r="M17" s="7"/>
      <c r="N17" s="5"/>
      <c r="O17" s="7"/>
      <c r="P17" s="5"/>
      <c r="Q17" s="9"/>
    </row>
    <row r="18" spans="1:17" ht="11.25" hidden="1" outlineLevel="1">
      <c r="A18" s="10" t="s">
        <v>12</v>
      </c>
      <c r="B18" s="5"/>
      <c r="C18" s="6"/>
      <c r="D18" s="7"/>
      <c r="E18" s="6"/>
      <c r="F18" s="7"/>
      <c r="G18" s="6"/>
      <c r="H18" s="7">
        <v>0</v>
      </c>
      <c r="I18" s="7">
        <v>0</v>
      </c>
      <c r="J18" s="8">
        <f t="shared" si="0"/>
        <v>0</v>
      </c>
      <c r="K18" s="7"/>
      <c r="L18" s="6"/>
      <c r="M18" s="7"/>
      <c r="N18" s="5"/>
      <c r="O18" s="7"/>
      <c r="P18" s="5"/>
      <c r="Q18" s="9"/>
    </row>
    <row r="19" spans="1:17" ht="11.25" hidden="1" outlineLevel="1">
      <c r="A19" s="10" t="s">
        <v>12</v>
      </c>
      <c r="B19" s="5"/>
      <c r="C19" s="6"/>
      <c r="D19" s="7"/>
      <c r="E19" s="6"/>
      <c r="F19" s="7"/>
      <c r="G19" s="6"/>
      <c r="H19" s="7">
        <v>0</v>
      </c>
      <c r="I19" s="7">
        <v>0</v>
      </c>
      <c r="J19" s="8">
        <f t="shared" si="0"/>
        <v>0</v>
      </c>
      <c r="K19" s="7"/>
      <c r="L19" s="6"/>
      <c r="M19" s="7"/>
      <c r="N19" s="5"/>
      <c r="O19" s="7"/>
      <c r="P19" s="5"/>
      <c r="Q19" s="9"/>
    </row>
    <row r="20" spans="1:17" ht="11.25" collapsed="1">
      <c r="A20" s="33" t="s">
        <v>3</v>
      </c>
      <c r="B20" s="75"/>
      <c r="C20" s="76"/>
      <c r="D20" s="77"/>
      <c r="E20" s="76"/>
      <c r="F20" s="77"/>
      <c r="G20" s="76"/>
      <c r="H20" s="77"/>
      <c r="I20" s="5">
        <f>SUM(I21:I22)</f>
        <v>0</v>
      </c>
      <c r="J20" s="8">
        <f t="shared" si="0"/>
        <v>0</v>
      </c>
      <c r="K20" s="7"/>
      <c r="L20" s="6"/>
      <c r="M20" s="7"/>
      <c r="N20" s="5"/>
      <c r="O20" s="7"/>
      <c r="P20" s="5"/>
      <c r="Q20" s="9"/>
    </row>
    <row r="21" spans="1:17" ht="11.25" hidden="1" outlineLevel="1">
      <c r="A21" s="10" t="s">
        <v>12</v>
      </c>
      <c r="B21" s="5"/>
      <c r="C21" s="6"/>
      <c r="D21" s="7"/>
      <c r="E21" s="6"/>
      <c r="F21" s="7"/>
      <c r="G21" s="6"/>
      <c r="H21" s="7">
        <v>0</v>
      </c>
      <c r="I21" s="7">
        <f>+H21</f>
        <v>0</v>
      </c>
      <c r="J21" s="8">
        <f t="shared" si="0"/>
        <v>0</v>
      </c>
      <c r="K21" s="7"/>
      <c r="L21" s="6"/>
      <c r="M21" s="7"/>
      <c r="N21" s="5"/>
      <c r="O21" s="7"/>
      <c r="P21" s="5"/>
      <c r="Q21" s="9"/>
    </row>
    <row r="22" spans="1:17" ht="11.25" hidden="1" outlineLevel="1">
      <c r="A22" s="10" t="s">
        <v>12</v>
      </c>
      <c r="B22" s="5"/>
      <c r="C22" s="6"/>
      <c r="D22" s="7"/>
      <c r="E22" s="6"/>
      <c r="F22" s="7"/>
      <c r="G22" s="6"/>
      <c r="H22" s="7">
        <v>0</v>
      </c>
      <c r="I22" s="7">
        <f>+H22</f>
        <v>0</v>
      </c>
      <c r="J22" s="8">
        <f t="shared" si="0"/>
        <v>0</v>
      </c>
      <c r="K22" s="7"/>
      <c r="L22" s="6"/>
      <c r="M22" s="7"/>
      <c r="N22" s="5"/>
      <c r="O22" s="7"/>
      <c r="P22" s="5"/>
      <c r="Q22" s="9"/>
    </row>
    <row r="23" spans="1:17" ht="23.25" customHeight="1" collapsed="1" thickBot="1">
      <c r="A23" s="34" t="s">
        <v>30</v>
      </c>
      <c r="B23" s="78"/>
      <c r="C23" s="79"/>
      <c r="D23" s="80"/>
      <c r="E23" s="79"/>
      <c r="F23" s="80"/>
      <c r="G23" s="79"/>
      <c r="H23" s="80"/>
      <c r="I23" s="31">
        <f>+I6+I9+I14+I17+I20</f>
        <v>11345</v>
      </c>
      <c r="J23" s="100">
        <f t="shared" si="0"/>
        <v>0.9821987711757156</v>
      </c>
      <c r="K23" s="30"/>
      <c r="L23" s="30"/>
      <c r="M23" s="31"/>
      <c r="N23" s="12"/>
      <c r="O23" s="31"/>
      <c r="P23" s="12"/>
      <c r="Q23" s="32"/>
    </row>
    <row r="24" ht="12" thickBot="1"/>
    <row r="25" spans="1:17" ht="34.5" thickBot="1">
      <c r="A25" s="19" t="s">
        <v>2</v>
      </c>
      <c r="B25" s="14" t="s">
        <v>29</v>
      </c>
      <c r="C25" s="15" t="s">
        <v>17</v>
      </c>
      <c r="D25" s="16" t="s">
        <v>18</v>
      </c>
      <c r="E25" s="15"/>
      <c r="F25" s="16"/>
      <c r="G25" s="15"/>
      <c r="H25" s="16"/>
      <c r="I25" s="20" t="s">
        <v>1</v>
      </c>
      <c r="J25" s="20" t="s">
        <v>28</v>
      </c>
      <c r="K25" s="17"/>
      <c r="L25" s="15"/>
      <c r="M25" s="16"/>
      <c r="N25" s="16"/>
      <c r="O25" s="14"/>
      <c r="P25" s="14"/>
      <c r="Q25" s="18"/>
    </row>
    <row r="26" spans="1:17" ht="11.25" hidden="1" outlineLevel="1">
      <c r="A26" s="10" t="s">
        <v>11</v>
      </c>
      <c r="B26" s="5"/>
      <c r="C26" s="6"/>
      <c r="D26" s="7"/>
      <c r="E26" s="6"/>
      <c r="F26" s="7"/>
      <c r="G26" s="6"/>
      <c r="H26" s="7"/>
      <c r="I26" s="5">
        <v>0</v>
      </c>
      <c r="J26" s="8">
        <f>+I26/$I$57</f>
        <v>0</v>
      </c>
      <c r="K26" s="81"/>
      <c r="L26" s="76"/>
      <c r="M26" s="77"/>
      <c r="N26" s="77"/>
      <c r="O26" s="75"/>
      <c r="P26" s="75"/>
      <c r="Q26" s="82"/>
    </row>
    <row r="27" spans="1:17" ht="11.25" hidden="1" outlineLevel="1">
      <c r="A27" s="10" t="s">
        <v>11</v>
      </c>
      <c r="B27" s="5"/>
      <c r="C27" s="6"/>
      <c r="D27" s="7"/>
      <c r="E27" s="6"/>
      <c r="F27" s="7"/>
      <c r="G27" s="6"/>
      <c r="H27" s="7"/>
      <c r="I27" s="5">
        <v>0</v>
      </c>
      <c r="J27" s="8">
        <f>+I27/$I$57</f>
        <v>0</v>
      </c>
      <c r="K27" s="81"/>
      <c r="L27" s="76"/>
      <c r="M27" s="77"/>
      <c r="N27" s="77"/>
      <c r="O27" s="75"/>
      <c r="P27" s="75"/>
      <c r="Q27" s="82"/>
    </row>
    <row r="28" spans="1:17" ht="23.25" customHeight="1" collapsed="1" thickBot="1">
      <c r="A28" s="34" t="s">
        <v>31</v>
      </c>
      <c r="B28" s="78"/>
      <c r="C28" s="79"/>
      <c r="D28" s="80"/>
      <c r="E28" s="79"/>
      <c r="F28" s="80"/>
      <c r="G28" s="79"/>
      <c r="H28" s="80"/>
      <c r="I28" s="12">
        <f>SUM(I26:I27)</f>
        <v>0</v>
      </c>
      <c r="J28" s="13">
        <f>+I28/$I$57</f>
        <v>0</v>
      </c>
      <c r="K28" s="83"/>
      <c r="L28" s="79"/>
      <c r="M28" s="80"/>
      <c r="N28" s="80"/>
      <c r="O28" s="78"/>
      <c r="P28" s="78"/>
      <c r="Q28" s="84"/>
    </row>
    <row r="29" spans="1:14" s="5" customFormat="1" ht="12" customHeight="1" thickBot="1">
      <c r="A29" s="53"/>
      <c r="C29" s="6"/>
      <c r="D29" s="7"/>
      <c r="E29" s="6"/>
      <c r="F29" s="7"/>
      <c r="G29" s="6"/>
      <c r="H29" s="7"/>
      <c r="J29" s="8"/>
      <c r="K29" s="8"/>
      <c r="L29" s="6"/>
      <c r="M29" s="7"/>
      <c r="N29" s="7"/>
    </row>
    <row r="30" spans="1:17" ht="34.5" thickBot="1">
      <c r="A30" s="19" t="s">
        <v>47</v>
      </c>
      <c r="B30" s="14" t="s">
        <v>86</v>
      </c>
      <c r="C30" s="15" t="s">
        <v>17</v>
      </c>
      <c r="D30" s="16" t="s">
        <v>18</v>
      </c>
      <c r="E30" s="15" t="s">
        <v>33</v>
      </c>
      <c r="F30" s="16" t="s">
        <v>36</v>
      </c>
      <c r="G30" s="15" t="s">
        <v>78</v>
      </c>
      <c r="H30" s="16" t="s">
        <v>115</v>
      </c>
      <c r="I30" s="20" t="s">
        <v>114</v>
      </c>
      <c r="J30" s="20" t="s">
        <v>28</v>
      </c>
      <c r="K30" s="17"/>
      <c r="L30" s="15"/>
      <c r="M30" s="16"/>
      <c r="N30" s="16"/>
      <c r="O30" s="14"/>
      <c r="P30" s="14"/>
      <c r="Q30" s="18"/>
    </row>
    <row r="31" spans="1:17" ht="11.25">
      <c r="A31" s="33" t="s">
        <v>4</v>
      </c>
      <c r="B31" s="75"/>
      <c r="C31" s="76"/>
      <c r="D31" s="77"/>
      <c r="E31" s="76"/>
      <c r="F31" s="85"/>
      <c r="G31" s="76"/>
      <c r="H31" s="77"/>
      <c r="I31" s="48">
        <f>SUM(I32:I33)</f>
        <v>0</v>
      </c>
      <c r="J31" s="99">
        <f aca="true" t="shared" si="1" ref="J31:J55">+I31/$I$57</f>
        <v>0</v>
      </c>
      <c r="K31" s="8"/>
      <c r="L31" s="6"/>
      <c r="M31" s="7"/>
      <c r="N31" s="7"/>
      <c r="O31" s="5"/>
      <c r="P31" s="5"/>
      <c r="Q31" s="9"/>
    </row>
    <row r="32" spans="1:17" ht="11.25" hidden="1" outlineLevel="1">
      <c r="A32" s="10" t="s">
        <v>12</v>
      </c>
      <c r="B32" s="5"/>
      <c r="C32" s="6"/>
      <c r="D32" s="7"/>
      <c r="E32" s="6"/>
      <c r="F32" s="35"/>
      <c r="G32" s="6"/>
      <c r="H32" s="7"/>
      <c r="I32" s="48">
        <v>0</v>
      </c>
      <c r="J32" s="99">
        <f t="shared" si="1"/>
        <v>0</v>
      </c>
      <c r="K32" s="8"/>
      <c r="L32" s="6"/>
      <c r="M32" s="7"/>
      <c r="N32" s="7"/>
      <c r="O32" s="5"/>
      <c r="P32" s="5"/>
      <c r="Q32" s="9"/>
    </row>
    <row r="33" spans="1:17" ht="11.25" hidden="1" outlineLevel="1">
      <c r="A33" s="10" t="s">
        <v>12</v>
      </c>
      <c r="B33" s="5"/>
      <c r="C33" s="6"/>
      <c r="D33" s="7"/>
      <c r="E33" s="6"/>
      <c r="F33" s="35"/>
      <c r="G33" s="6"/>
      <c r="H33" s="7"/>
      <c r="I33" s="48">
        <v>0</v>
      </c>
      <c r="J33" s="99">
        <f t="shared" si="1"/>
        <v>0</v>
      </c>
      <c r="K33" s="8"/>
      <c r="L33" s="6"/>
      <c r="M33" s="7"/>
      <c r="N33" s="7"/>
      <c r="O33" s="5"/>
      <c r="P33" s="5"/>
      <c r="Q33" s="9"/>
    </row>
    <row r="34" spans="1:17" ht="11.25" collapsed="1">
      <c r="A34" s="33" t="s">
        <v>5</v>
      </c>
      <c r="B34" s="75"/>
      <c r="C34" s="76"/>
      <c r="D34" s="77"/>
      <c r="E34" s="76"/>
      <c r="F34" s="77"/>
      <c r="G34" s="76"/>
      <c r="H34" s="77"/>
      <c r="I34" s="48">
        <f>SUM(I35:I36)</f>
        <v>0</v>
      </c>
      <c r="J34" s="99">
        <f t="shared" si="1"/>
        <v>0</v>
      </c>
      <c r="K34" s="8"/>
      <c r="L34" s="6"/>
      <c r="M34" s="7"/>
      <c r="N34" s="7"/>
      <c r="O34" s="5"/>
      <c r="P34" s="5"/>
      <c r="Q34" s="9"/>
    </row>
    <row r="35" spans="1:17" ht="11.25" hidden="1" outlineLevel="1">
      <c r="A35" s="10" t="s">
        <v>12</v>
      </c>
      <c r="B35" s="5"/>
      <c r="C35" s="6"/>
      <c r="D35" s="7"/>
      <c r="E35" s="6"/>
      <c r="F35" s="7"/>
      <c r="G35" s="6"/>
      <c r="H35" s="7"/>
      <c r="I35" s="48">
        <v>0</v>
      </c>
      <c r="J35" s="99">
        <f t="shared" si="1"/>
        <v>0</v>
      </c>
      <c r="K35" s="8"/>
      <c r="L35" s="6"/>
      <c r="M35" s="7"/>
      <c r="N35" s="7"/>
      <c r="O35" s="5"/>
      <c r="P35" s="5"/>
      <c r="Q35" s="9"/>
    </row>
    <row r="36" spans="1:17" ht="11.25" hidden="1" outlineLevel="1">
      <c r="A36" s="10" t="s">
        <v>12</v>
      </c>
      <c r="B36" s="5"/>
      <c r="C36" s="6"/>
      <c r="D36" s="7"/>
      <c r="E36" s="6"/>
      <c r="F36" s="7"/>
      <c r="G36" s="6"/>
      <c r="H36" s="7"/>
      <c r="I36" s="48">
        <v>0</v>
      </c>
      <c r="J36" s="99">
        <f t="shared" si="1"/>
        <v>0</v>
      </c>
      <c r="K36" s="8"/>
      <c r="L36" s="6"/>
      <c r="M36" s="7"/>
      <c r="N36" s="7"/>
      <c r="O36" s="5"/>
      <c r="P36" s="5"/>
      <c r="Q36" s="9"/>
    </row>
    <row r="37" spans="1:17" ht="11.25" collapsed="1">
      <c r="A37" s="36" t="s">
        <v>6</v>
      </c>
      <c r="B37" s="75"/>
      <c r="C37" s="76"/>
      <c r="D37" s="77"/>
      <c r="E37" s="76"/>
      <c r="F37" s="77"/>
      <c r="G37" s="76"/>
      <c r="H37" s="77"/>
      <c r="I37" s="48">
        <f>SUM(I38:I39)</f>
        <v>0</v>
      </c>
      <c r="J37" s="99">
        <f t="shared" si="1"/>
        <v>0</v>
      </c>
      <c r="K37" s="8"/>
      <c r="L37" s="6"/>
      <c r="M37" s="7"/>
      <c r="N37" s="7"/>
      <c r="O37" s="5"/>
      <c r="P37" s="5"/>
      <c r="Q37" s="9"/>
    </row>
    <row r="38" spans="1:17" ht="11.25" hidden="1" outlineLevel="1">
      <c r="A38" s="10" t="s">
        <v>12</v>
      </c>
      <c r="B38" s="5"/>
      <c r="C38" s="6"/>
      <c r="D38" s="7"/>
      <c r="E38" s="86"/>
      <c r="F38" s="7"/>
      <c r="G38" s="6"/>
      <c r="H38" s="7"/>
      <c r="I38" s="48">
        <v>0</v>
      </c>
      <c r="J38" s="99">
        <f t="shared" si="1"/>
        <v>0</v>
      </c>
      <c r="K38" s="8"/>
      <c r="L38" s="6"/>
      <c r="M38" s="7"/>
      <c r="N38" s="7"/>
      <c r="O38" s="5"/>
      <c r="P38" s="5"/>
      <c r="Q38" s="9"/>
    </row>
    <row r="39" spans="1:17" ht="11.25" hidden="1" outlineLevel="1">
      <c r="A39" s="10" t="s">
        <v>12</v>
      </c>
      <c r="B39" s="5"/>
      <c r="C39" s="6"/>
      <c r="D39" s="7"/>
      <c r="E39" s="86"/>
      <c r="F39" s="7"/>
      <c r="G39" s="6"/>
      <c r="H39" s="7"/>
      <c r="I39" s="48">
        <v>0</v>
      </c>
      <c r="J39" s="99">
        <f t="shared" si="1"/>
        <v>0</v>
      </c>
      <c r="K39" s="8"/>
      <c r="L39" s="6"/>
      <c r="M39" s="7"/>
      <c r="N39" s="7"/>
      <c r="O39" s="5"/>
      <c r="P39" s="5"/>
      <c r="Q39" s="9"/>
    </row>
    <row r="40" spans="1:17" ht="11.25" collapsed="1">
      <c r="A40" s="33" t="s">
        <v>7</v>
      </c>
      <c r="B40" s="75"/>
      <c r="C40" s="76"/>
      <c r="D40" s="77"/>
      <c r="E40" s="76"/>
      <c r="F40" s="77"/>
      <c r="G40" s="76"/>
      <c r="H40" s="77"/>
      <c r="I40" s="48">
        <f>SUM(I41:I42)</f>
        <v>0</v>
      </c>
      <c r="J40" s="99">
        <f t="shared" si="1"/>
        <v>0</v>
      </c>
      <c r="K40" s="8"/>
      <c r="L40" s="6"/>
      <c r="M40" s="7"/>
      <c r="N40" s="7"/>
      <c r="O40" s="5"/>
      <c r="P40" s="5"/>
      <c r="Q40" s="9"/>
    </row>
    <row r="41" spans="1:17" ht="11.25" hidden="1" outlineLevel="1">
      <c r="A41" s="10" t="s">
        <v>12</v>
      </c>
      <c r="B41" s="5"/>
      <c r="C41" s="6"/>
      <c r="D41" s="7"/>
      <c r="E41" s="6"/>
      <c r="F41" s="7"/>
      <c r="G41" s="6"/>
      <c r="H41" s="7"/>
      <c r="I41" s="48">
        <v>0</v>
      </c>
      <c r="J41" s="99">
        <f t="shared" si="1"/>
        <v>0</v>
      </c>
      <c r="K41" s="8"/>
      <c r="L41" s="6"/>
      <c r="M41" s="7"/>
      <c r="N41" s="7"/>
      <c r="O41" s="5"/>
      <c r="P41" s="5"/>
      <c r="Q41" s="9"/>
    </row>
    <row r="42" spans="1:17" ht="11.25" hidden="1" outlineLevel="1">
      <c r="A42" s="10" t="s">
        <v>12</v>
      </c>
      <c r="B42" s="5"/>
      <c r="C42" s="6"/>
      <c r="D42" s="7"/>
      <c r="E42" s="6"/>
      <c r="F42" s="7"/>
      <c r="G42" s="6"/>
      <c r="H42" s="7"/>
      <c r="I42" s="48">
        <v>0</v>
      </c>
      <c r="J42" s="99">
        <f t="shared" si="1"/>
        <v>0</v>
      </c>
      <c r="K42" s="8"/>
      <c r="L42" s="6"/>
      <c r="M42" s="7"/>
      <c r="N42" s="7"/>
      <c r="O42" s="5"/>
      <c r="P42" s="5"/>
      <c r="Q42" s="9"/>
    </row>
    <row r="43" spans="1:17" ht="11.25" collapsed="1">
      <c r="A43" s="33" t="s">
        <v>8</v>
      </c>
      <c r="B43" s="101"/>
      <c r="C43" s="76"/>
      <c r="D43" s="77"/>
      <c r="E43" s="76"/>
      <c r="F43" s="77"/>
      <c r="G43" s="76"/>
      <c r="H43" s="77"/>
      <c r="I43" s="114">
        <f>I44+I45</f>
        <v>205.61514322580646</v>
      </c>
      <c r="J43" s="99">
        <f t="shared" si="1"/>
        <v>0.017801228824284344</v>
      </c>
      <c r="K43" s="8"/>
      <c r="L43" s="6"/>
      <c r="M43" s="7"/>
      <c r="N43" s="7"/>
      <c r="O43" s="5"/>
      <c r="P43" s="5"/>
      <c r="Q43" s="9"/>
    </row>
    <row r="44" spans="1:17" ht="11.25">
      <c r="A44" s="87" t="s">
        <v>117</v>
      </c>
      <c r="B44" s="58" t="s">
        <v>121</v>
      </c>
      <c r="C44" s="6">
        <v>40614</v>
      </c>
      <c r="D44" s="89"/>
      <c r="E44" s="112">
        <f>199189.67/1000</f>
        <v>199.18967</v>
      </c>
      <c r="F44" s="97">
        <v>0.05</v>
      </c>
      <c r="G44" s="6">
        <v>40645</v>
      </c>
      <c r="H44" s="7"/>
      <c r="I44" s="114">
        <f>E44*(1+((F44/(G44-C44)*($P$1-C44+1))))</f>
        <v>205.61514322580646</v>
      </c>
      <c r="J44" s="99">
        <f t="shared" si="1"/>
        <v>0.017801228824284344</v>
      </c>
      <c r="K44" s="8"/>
      <c r="L44" s="6"/>
      <c r="M44" s="7"/>
      <c r="N44" s="7"/>
      <c r="O44" s="5"/>
      <c r="P44" s="5"/>
      <c r="Q44" s="9"/>
    </row>
    <row r="45" spans="1:17" ht="11.25">
      <c r="A45" s="87"/>
      <c r="B45" s="58"/>
      <c r="C45" s="6"/>
      <c r="D45" s="89"/>
      <c r="E45" s="112"/>
      <c r="F45" s="97"/>
      <c r="G45" s="6"/>
      <c r="H45" s="7"/>
      <c r="I45" s="114"/>
      <c r="J45" s="99"/>
      <c r="K45" s="8"/>
      <c r="L45" s="6"/>
      <c r="M45" s="7"/>
      <c r="N45" s="7"/>
      <c r="O45" s="5"/>
      <c r="P45" s="5"/>
      <c r="Q45" s="9"/>
    </row>
    <row r="46" spans="1:17" ht="11.25">
      <c r="A46" s="33" t="s">
        <v>9</v>
      </c>
      <c r="B46" s="75"/>
      <c r="C46" s="76"/>
      <c r="D46" s="77"/>
      <c r="E46" s="76"/>
      <c r="F46" s="77"/>
      <c r="G46" s="76"/>
      <c r="H46" s="77"/>
      <c r="I46" s="48">
        <v>0</v>
      </c>
      <c r="J46" s="99">
        <f t="shared" si="1"/>
        <v>0</v>
      </c>
      <c r="K46" s="8"/>
      <c r="L46" s="6"/>
      <c r="M46" s="7"/>
      <c r="N46" s="7"/>
      <c r="O46" s="5"/>
      <c r="P46" s="5"/>
      <c r="Q46" s="9"/>
    </row>
    <row r="47" spans="1:17" ht="11.25" hidden="1" outlineLevel="1">
      <c r="A47" s="10" t="s">
        <v>12</v>
      </c>
      <c r="B47" s="5"/>
      <c r="C47" s="6"/>
      <c r="D47" s="7"/>
      <c r="E47" s="6"/>
      <c r="F47" s="7"/>
      <c r="G47" s="6"/>
      <c r="H47" s="7"/>
      <c r="I47" s="48">
        <v>100</v>
      </c>
      <c r="J47" s="99">
        <f t="shared" si="1"/>
        <v>0.008657547564351834</v>
      </c>
      <c r="K47" s="8"/>
      <c r="L47" s="6"/>
      <c r="M47" s="7"/>
      <c r="N47" s="7"/>
      <c r="O47" s="5"/>
      <c r="P47" s="5"/>
      <c r="Q47" s="9"/>
    </row>
    <row r="48" spans="1:17" ht="11.25" hidden="1" outlineLevel="1">
      <c r="A48" s="10" t="s">
        <v>12</v>
      </c>
      <c r="B48" s="5"/>
      <c r="C48" s="6"/>
      <c r="D48" s="7"/>
      <c r="E48" s="6"/>
      <c r="F48" s="7"/>
      <c r="G48" s="6"/>
      <c r="H48" s="7"/>
      <c r="I48" s="48">
        <v>0</v>
      </c>
      <c r="J48" s="99">
        <f t="shared" si="1"/>
        <v>0</v>
      </c>
      <c r="K48" s="8"/>
      <c r="L48" s="6"/>
      <c r="M48" s="7"/>
      <c r="N48" s="7"/>
      <c r="O48" s="5"/>
      <c r="P48" s="5"/>
      <c r="Q48" s="9"/>
    </row>
    <row r="49" spans="1:17" ht="11.25" collapsed="1">
      <c r="A49" s="33" t="s">
        <v>10</v>
      </c>
      <c r="B49" s="75"/>
      <c r="C49" s="76"/>
      <c r="D49" s="77"/>
      <c r="E49" s="76"/>
      <c r="F49" s="77"/>
      <c r="G49" s="76"/>
      <c r="H49" s="77"/>
      <c r="I49" s="48">
        <f>SUM(I50:I51)</f>
        <v>0</v>
      </c>
      <c r="J49" s="99">
        <f t="shared" si="1"/>
        <v>0</v>
      </c>
      <c r="K49" s="8"/>
      <c r="L49" s="6"/>
      <c r="M49" s="7"/>
      <c r="N49" s="7"/>
      <c r="O49" s="5"/>
      <c r="P49" s="5"/>
      <c r="Q49" s="9"/>
    </row>
    <row r="50" spans="1:17" ht="11.25" hidden="1" outlineLevel="1">
      <c r="A50" s="10" t="s">
        <v>12</v>
      </c>
      <c r="B50" s="5"/>
      <c r="C50" s="6"/>
      <c r="D50" s="7"/>
      <c r="E50" s="6"/>
      <c r="F50" s="7"/>
      <c r="G50" s="6"/>
      <c r="H50" s="7"/>
      <c r="I50" s="48">
        <v>0</v>
      </c>
      <c r="J50" s="99">
        <f t="shared" si="1"/>
        <v>0</v>
      </c>
      <c r="K50" s="8"/>
      <c r="L50" s="6"/>
      <c r="M50" s="7"/>
      <c r="N50" s="7"/>
      <c r="O50" s="5"/>
      <c r="P50" s="5"/>
      <c r="Q50" s="9"/>
    </row>
    <row r="51" spans="1:17" ht="11.25" hidden="1" outlineLevel="1">
      <c r="A51" s="10" t="s">
        <v>12</v>
      </c>
      <c r="B51" s="5"/>
      <c r="C51" s="6"/>
      <c r="D51" s="7"/>
      <c r="E51" s="6"/>
      <c r="F51" s="7"/>
      <c r="G51" s="6"/>
      <c r="H51" s="7"/>
      <c r="I51" s="48">
        <v>0</v>
      </c>
      <c r="J51" s="99">
        <f t="shared" si="1"/>
        <v>0</v>
      </c>
      <c r="K51" s="8"/>
      <c r="L51" s="6"/>
      <c r="M51" s="7"/>
      <c r="N51" s="7"/>
      <c r="O51" s="5"/>
      <c r="P51" s="5"/>
      <c r="Q51" s="9"/>
    </row>
    <row r="52" spans="1:17" ht="11.25" collapsed="1">
      <c r="A52" s="33" t="s">
        <v>82</v>
      </c>
      <c r="B52" s="75"/>
      <c r="C52" s="76"/>
      <c r="D52" s="77"/>
      <c r="E52" s="76"/>
      <c r="F52" s="77"/>
      <c r="G52" s="76"/>
      <c r="H52" s="77"/>
      <c r="I52" s="48">
        <f>SUM(I53:I54)</f>
        <v>0</v>
      </c>
      <c r="J52" s="99">
        <f t="shared" si="1"/>
        <v>0</v>
      </c>
      <c r="K52" s="8"/>
      <c r="L52" s="6"/>
      <c r="M52" s="7"/>
      <c r="N52" s="7"/>
      <c r="O52" s="5"/>
      <c r="P52" s="5"/>
      <c r="Q52" s="9"/>
    </row>
    <row r="53" spans="1:17" ht="11.25" hidden="1" outlineLevel="1">
      <c r="A53" s="10" t="s">
        <v>12</v>
      </c>
      <c r="B53" s="5"/>
      <c r="C53" s="6"/>
      <c r="D53" s="7"/>
      <c r="E53" s="6"/>
      <c r="F53" s="7"/>
      <c r="G53" s="6"/>
      <c r="H53" s="7"/>
      <c r="I53" s="48">
        <v>0</v>
      </c>
      <c r="J53" s="99">
        <f t="shared" si="1"/>
        <v>0</v>
      </c>
      <c r="K53" s="8"/>
      <c r="L53" s="6"/>
      <c r="M53" s="7"/>
      <c r="N53" s="7"/>
      <c r="O53" s="5"/>
      <c r="P53" s="5"/>
      <c r="Q53" s="9"/>
    </row>
    <row r="54" spans="1:17" ht="11.25" hidden="1" outlineLevel="1">
      <c r="A54" s="10" t="s">
        <v>12</v>
      </c>
      <c r="B54" s="5"/>
      <c r="C54" s="6"/>
      <c r="D54" s="7"/>
      <c r="E54" s="6"/>
      <c r="F54" s="7"/>
      <c r="G54" s="6"/>
      <c r="H54" s="7"/>
      <c r="I54" s="48">
        <v>0</v>
      </c>
      <c r="J54" s="99">
        <f t="shared" si="1"/>
        <v>0</v>
      </c>
      <c r="K54" s="8"/>
      <c r="L54" s="6"/>
      <c r="M54" s="7"/>
      <c r="N54" s="7"/>
      <c r="O54" s="5"/>
      <c r="P54" s="5"/>
      <c r="Q54" s="9"/>
    </row>
    <row r="55" spans="1:17" ht="23.25" customHeight="1" collapsed="1" thickBot="1">
      <c r="A55" s="29" t="s">
        <v>48</v>
      </c>
      <c r="B55" s="78"/>
      <c r="C55" s="79"/>
      <c r="D55" s="80"/>
      <c r="E55" s="79"/>
      <c r="F55" s="80"/>
      <c r="G55" s="79"/>
      <c r="H55" s="80"/>
      <c r="I55" s="116">
        <f>+I31+I34+I37+I40+I43+I46+I49+I52</f>
        <v>205.61514322580646</v>
      </c>
      <c r="J55" s="100">
        <f t="shared" si="1"/>
        <v>0.017801228824284344</v>
      </c>
      <c r="K55" s="13"/>
      <c r="L55" s="30"/>
      <c r="M55" s="31"/>
      <c r="N55" s="31"/>
      <c r="O55" s="12"/>
      <c r="P55" s="12"/>
      <c r="Q55" s="32"/>
    </row>
    <row r="56" spans="3:14" ht="11.25" customHeight="1" thickBot="1">
      <c r="C56" s="2"/>
      <c r="D56" s="2"/>
      <c r="E56" s="2"/>
      <c r="F56" s="2"/>
      <c r="G56" s="2"/>
      <c r="H56" s="2"/>
      <c r="L56" s="2"/>
      <c r="M56" s="2"/>
      <c r="N56" s="2"/>
    </row>
    <row r="57" spans="1:17" ht="23.25" customHeight="1" thickBot="1">
      <c r="A57" s="19" t="s">
        <v>21</v>
      </c>
      <c r="B57" s="14"/>
      <c r="C57" s="15"/>
      <c r="D57" s="16"/>
      <c r="E57" s="15"/>
      <c r="F57" s="16"/>
      <c r="G57" s="15"/>
      <c r="H57" s="16"/>
      <c r="I57" s="90">
        <f>+I91+I94</f>
        <v>11550.615143225807</v>
      </c>
      <c r="J57" s="17">
        <f>+I57/$I$57</f>
        <v>1</v>
      </c>
      <c r="K57" s="17"/>
      <c r="L57" s="15"/>
      <c r="M57" s="16"/>
      <c r="N57" s="16"/>
      <c r="O57" s="14"/>
      <c r="P57" s="14"/>
      <c r="Q57" s="18"/>
    </row>
    <row r="58" spans="3:14" s="5" customFormat="1" ht="11.25" customHeight="1" thickBot="1">
      <c r="C58" s="6"/>
      <c r="D58" s="7"/>
      <c r="E58" s="6"/>
      <c r="F58" s="7"/>
      <c r="G58" s="6"/>
      <c r="H58" s="7"/>
      <c r="J58" s="8"/>
      <c r="K58" s="8"/>
      <c r="L58" s="6"/>
      <c r="M58" s="7"/>
      <c r="N58" s="7"/>
    </row>
    <row r="59" spans="1:17" ht="15.75" customHeight="1">
      <c r="A59" s="37" t="s">
        <v>37</v>
      </c>
      <c r="B59" s="38"/>
      <c r="C59" s="39"/>
      <c r="D59" s="40"/>
      <c r="E59" s="39"/>
      <c r="F59" s="40"/>
      <c r="G59" s="39"/>
      <c r="H59" s="40"/>
      <c r="I59" s="113">
        <f>(2017.34+402903.21+1051.91+792.65)/1000</f>
        <v>406.76511000000005</v>
      </c>
      <c r="J59" s="38"/>
      <c r="K59" s="38"/>
      <c r="L59" s="39"/>
      <c r="M59" s="40"/>
      <c r="N59" s="40"/>
      <c r="O59" s="38"/>
      <c r="P59" s="38"/>
      <c r="Q59" s="41"/>
    </row>
    <row r="60" spans="1:17" ht="15.75" customHeight="1">
      <c r="A60" s="33" t="s">
        <v>38</v>
      </c>
      <c r="B60" s="5"/>
      <c r="C60" s="5"/>
      <c r="D60" s="5"/>
      <c r="E60" s="5"/>
      <c r="F60" s="5"/>
      <c r="G60" s="5"/>
      <c r="H60" s="7"/>
      <c r="I60" s="48">
        <v>0</v>
      </c>
      <c r="J60" s="5"/>
      <c r="K60" s="5"/>
      <c r="L60" s="6"/>
      <c r="M60" s="7"/>
      <c r="N60" s="7"/>
      <c r="O60" s="5"/>
      <c r="P60" s="5"/>
      <c r="Q60" s="9"/>
    </row>
    <row r="61" spans="1:17" ht="15.75" customHeight="1">
      <c r="A61" s="33" t="s">
        <v>40</v>
      </c>
      <c r="B61" s="5"/>
      <c r="C61" s="6"/>
      <c r="D61" s="7"/>
      <c r="E61" s="6"/>
      <c r="F61" s="7"/>
      <c r="G61" s="6"/>
      <c r="H61" s="7"/>
      <c r="I61" s="48">
        <v>0</v>
      </c>
      <c r="J61" s="5"/>
      <c r="K61" s="5"/>
      <c r="L61" s="6"/>
      <c r="M61" s="7"/>
      <c r="N61" s="7"/>
      <c r="O61" s="5"/>
      <c r="P61" s="5"/>
      <c r="Q61" s="9"/>
    </row>
    <row r="62" spans="1:17" ht="15.75" customHeight="1">
      <c r="A62" s="42" t="s">
        <v>39</v>
      </c>
      <c r="B62" s="5"/>
      <c r="C62" s="5"/>
      <c r="D62" s="5"/>
      <c r="E62" s="5"/>
      <c r="F62" s="5"/>
      <c r="G62" s="5"/>
      <c r="H62" s="7"/>
      <c r="I62" s="48">
        <v>0</v>
      </c>
      <c r="J62" s="5"/>
      <c r="K62" s="5"/>
      <c r="L62" s="6"/>
      <c r="M62" s="7"/>
      <c r="N62" s="7"/>
      <c r="O62" s="5"/>
      <c r="P62" s="5"/>
      <c r="Q62" s="9"/>
    </row>
    <row r="63" spans="1:17" ht="15.75" customHeight="1">
      <c r="A63" s="33" t="s">
        <v>41</v>
      </c>
      <c r="B63" s="5"/>
      <c r="C63" s="6"/>
      <c r="D63" s="7"/>
      <c r="E63" s="6"/>
      <c r="F63" s="7"/>
      <c r="G63" s="6"/>
      <c r="H63" s="7"/>
      <c r="I63" s="114">
        <f>+I57+I59+I60-I62+I61</f>
        <v>11957.380253225807</v>
      </c>
      <c r="J63" s="5"/>
      <c r="K63" s="5"/>
      <c r="L63" s="6"/>
      <c r="M63" s="7"/>
      <c r="N63" s="7"/>
      <c r="O63" s="5"/>
      <c r="P63" s="5"/>
      <c r="Q63" s="9"/>
    </row>
    <row r="64" spans="1:17" ht="15.75" customHeight="1">
      <c r="A64" s="33" t="s">
        <v>42</v>
      </c>
      <c r="B64" s="5"/>
      <c r="C64" s="6"/>
      <c r="D64" s="7"/>
      <c r="E64" s="6"/>
      <c r="F64" s="7"/>
      <c r="G64" s="6"/>
      <c r="H64" s="7"/>
      <c r="I64" s="115">
        <v>10000000</v>
      </c>
      <c r="J64" s="5"/>
      <c r="K64" s="5"/>
      <c r="L64" s="6"/>
      <c r="M64" s="7"/>
      <c r="N64" s="7"/>
      <c r="O64" s="5"/>
      <c r="P64" s="5"/>
      <c r="Q64" s="9"/>
    </row>
    <row r="65" spans="1:17" ht="15.75" customHeight="1">
      <c r="A65" s="33" t="s">
        <v>116</v>
      </c>
      <c r="B65" s="5"/>
      <c r="C65" s="6"/>
      <c r="D65" s="7"/>
      <c r="E65" s="6"/>
      <c r="F65" s="7"/>
      <c r="G65" s="6"/>
      <c r="H65" s="7"/>
      <c r="I65" s="114">
        <f>(I63*1000)/I64</f>
        <v>1.1957380253225807</v>
      </c>
      <c r="J65" s="5"/>
      <c r="K65" s="5"/>
      <c r="L65" s="6"/>
      <c r="M65" s="7"/>
      <c r="N65" s="7"/>
      <c r="O65" s="5"/>
      <c r="P65" s="5"/>
      <c r="Q65" s="9"/>
    </row>
    <row r="66" spans="1:17" ht="23.25" thickBot="1">
      <c r="A66" s="29" t="s">
        <v>79</v>
      </c>
      <c r="B66" s="12"/>
      <c r="C66" s="30"/>
      <c r="D66" s="31"/>
      <c r="E66" s="30"/>
      <c r="F66" s="31"/>
      <c r="G66" s="30"/>
      <c r="H66" s="31"/>
      <c r="I66" s="118">
        <v>2.5</v>
      </c>
      <c r="J66" s="12"/>
      <c r="K66" s="12"/>
      <c r="L66" s="30"/>
      <c r="M66" s="31"/>
      <c r="N66" s="31"/>
      <c r="O66" s="12"/>
      <c r="P66" s="12"/>
      <c r="Q66" s="32"/>
    </row>
    <row r="67" ht="12" thickBot="1"/>
    <row r="68" spans="1:17" ht="23.25" customHeight="1">
      <c r="A68" s="64" t="s">
        <v>43</v>
      </c>
      <c r="B68" s="65"/>
      <c r="C68" s="66"/>
      <c r="D68" s="67"/>
      <c r="E68" s="66"/>
      <c r="F68" s="67"/>
      <c r="G68" s="66"/>
      <c r="H68" s="67"/>
      <c r="I68" s="65"/>
      <c r="J68" s="65"/>
      <c r="K68" s="65"/>
      <c r="L68" s="66"/>
      <c r="M68" s="67"/>
      <c r="N68" s="67"/>
      <c r="O68" s="65"/>
      <c r="P68" s="65"/>
      <c r="Q68" s="68"/>
    </row>
    <row r="69" spans="1:17" ht="11.25">
      <c r="A69" s="33"/>
      <c r="B69" s="5"/>
      <c r="C69" s="6"/>
      <c r="D69" s="7"/>
      <c r="E69" s="6"/>
      <c r="F69" s="7"/>
      <c r="G69" s="6"/>
      <c r="H69" s="7"/>
      <c r="I69" s="5"/>
      <c r="J69" s="5"/>
      <c r="K69" s="5"/>
      <c r="L69" s="6"/>
      <c r="M69" s="7"/>
      <c r="N69" s="7"/>
      <c r="O69" s="5"/>
      <c r="P69" s="5"/>
      <c r="Q69" s="9"/>
    </row>
    <row r="70" spans="1:17" s="11" customFormat="1" ht="11.25">
      <c r="A70" s="130" t="s">
        <v>63</v>
      </c>
      <c r="B70" s="145"/>
      <c r="C70" s="45"/>
      <c r="D70" s="45"/>
      <c r="E70" s="45"/>
      <c r="F70" s="45"/>
      <c r="G70" s="45"/>
      <c r="H70" s="45"/>
      <c r="I70" s="45"/>
      <c r="J70" s="45"/>
      <c r="K70" s="46"/>
      <c r="L70" s="46"/>
      <c r="M70" s="46"/>
      <c r="N70" s="46"/>
      <c r="O70" s="46"/>
      <c r="P70" s="46"/>
      <c r="Q70" s="47"/>
    </row>
    <row r="71" spans="1:17" ht="11.25">
      <c r="A71" s="130"/>
      <c r="B71" s="145"/>
      <c r="C71" s="48"/>
      <c r="D71" s="48"/>
      <c r="E71" s="48"/>
      <c r="F71" s="48"/>
      <c r="G71" s="48"/>
      <c r="H71" s="48"/>
      <c r="I71" s="48"/>
      <c r="J71" s="48"/>
      <c r="K71" s="48"/>
      <c r="L71" s="49"/>
      <c r="M71" s="50"/>
      <c r="N71" s="50"/>
      <c r="O71" s="48"/>
      <c r="P71" s="48"/>
      <c r="Q71" s="51"/>
    </row>
    <row r="72" spans="1:17" ht="11.25">
      <c r="A72" s="33" t="s">
        <v>89</v>
      </c>
      <c r="B72" s="6"/>
      <c r="C72" s="7"/>
      <c r="D72" s="6"/>
      <c r="E72" s="7"/>
      <c r="F72" s="6"/>
      <c r="G72" s="7"/>
      <c r="H72" s="6"/>
      <c r="I72" s="7"/>
      <c r="J72" s="6"/>
      <c r="K72" s="7"/>
      <c r="L72" s="5"/>
      <c r="M72" s="5"/>
      <c r="N72" s="5"/>
      <c r="O72" s="6"/>
      <c r="P72" s="6"/>
      <c r="Q72" s="52"/>
    </row>
    <row r="73" spans="1:17" ht="11.25">
      <c r="A73" s="33"/>
      <c r="B73" s="6"/>
      <c r="C73" s="7"/>
      <c r="D73" s="6"/>
      <c r="E73" s="7"/>
      <c r="F73" s="6"/>
      <c r="G73" s="7"/>
      <c r="H73" s="6"/>
      <c r="I73" s="7"/>
      <c r="J73" s="6"/>
      <c r="K73" s="7"/>
      <c r="L73" s="5"/>
      <c r="M73" s="5"/>
      <c r="N73" s="5"/>
      <c r="O73" s="6"/>
      <c r="P73" s="6"/>
      <c r="Q73" s="52"/>
    </row>
    <row r="74" spans="1:17" ht="11.25">
      <c r="A74" s="43" t="s">
        <v>44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4"/>
    </row>
    <row r="75" spans="1:17" s="1" customFormat="1" ht="22.5" customHeight="1">
      <c r="A75" s="71" t="s">
        <v>60</v>
      </c>
      <c r="B75" s="54" t="s">
        <v>32</v>
      </c>
      <c r="C75" s="147" t="s">
        <v>74</v>
      </c>
      <c r="D75" s="147"/>
      <c r="E75" s="146" t="s">
        <v>113</v>
      </c>
      <c r="F75" s="146"/>
      <c r="G75" s="54" t="s">
        <v>61</v>
      </c>
      <c r="H75" s="55" t="s">
        <v>34</v>
      </c>
      <c r="I75" s="119" t="s">
        <v>62</v>
      </c>
      <c r="J75" s="137"/>
      <c r="K75" s="137"/>
      <c r="L75" s="137"/>
      <c r="M75" s="137"/>
      <c r="N75" s="137"/>
      <c r="O75" s="137"/>
      <c r="P75" s="137"/>
      <c r="Q75" s="138"/>
    </row>
    <row r="76" spans="1:17" ht="12.75">
      <c r="A76" s="33" t="s">
        <v>89</v>
      </c>
      <c r="B76" s="56"/>
      <c r="C76" s="133"/>
      <c r="D76" s="133"/>
      <c r="E76" s="133"/>
      <c r="F76" s="133"/>
      <c r="G76" s="70"/>
      <c r="H76" s="69"/>
      <c r="I76" s="119"/>
      <c r="J76" s="137"/>
      <c r="K76" s="137"/>
      <c r="L76" s="137"/>
      <c r="M76" s="137"/>
      <c r="N76" s="137"/>
      <c r="O76" s="137"/>
      <c r="P76" s="137"/>
      <c r="Q76" s="138"/>
    </row>
    <row r="77" spans="1:17" ht="12.75" hidden="1" outlineLevel="1">
      <c r="A77" s="33" t="s">
        <v>75</v>
      </c>
      <c r="B77" s="56"/>
      <c r="C77" s="133"/>
      <c r="D77" s="133"/>
      <c r="E77" s="133"/>
      <c r="F77" s="133"/>
      <c r="G77" s="70"/>
      <c r="H77" s="69"/>
      <c r="I77" s="119"/>
      <c r="J77" s="137"/>
      <c r="K77" s="137"/>
      <c r="L77" s="137"/>
      <c r="M77" s="137"/>
      <c r="N77" s="137"/>
      <c r="O77" s="137"/>
      <c r="P77" s="137"/>
      <c r="Q77" s="138"/>
    </row>
    <row r="78" spans="1:17" ht="11.25" customHeight="1" hidden="1" outlineLevel="1">
      <c r="A78" s="33" t="s">
        <v>75</v>
      </c>
      <c r="B78" s="57"/>
      <c r="C78" s="134"/>
      <c r="D78" s="134"/>
      <c r="E78" s="146"/>
      <c r="F78" s="146"/>
      <c r="G78" s="70"/>
      <c r="H78" s="69"/>
      <c r="I78" s="119"/>
      <c r="J78" s="137"/>
      <c r="K78" s="137"/>
      <c r="L78" s="137"/>
      <c r="M78" s="137"/>
      <c r="N78" s="137"/>
      <c r="O78" s="137"/>
      <c r="P78" s="137"/>
      <c r="Q78" s="138"/>
    </row>
    <row r="79" spans="1:17" ht="11.25" customHeight="1" hidden="1" outlineLevel="1">
      <c r="A79" s="33"/>
      <c r="B79" s="57"/>
      <c r="C79" s="134"/>
      <c r="D79" s="134"/>
      <c r="E79" s="146"/>
      <c r="F79" s="146"/>
      <c r="G79" s="70"/>
      <c r="H79" s="69"/>
      <c r="I79" s="119"/>
      <c r="J79" s="137"/>
      <c r="K79" s="137"/>
      <c r="L79" s="137"/>
      <c r="M79" s="137"/>
      <c r="N79" s="137"/>
      <c r="O79" s="137"/>
      <c r="P79" s="137"/>
      <c r="Q79" s="138"/>
    </row>
    <row r="80" spans="1:17" s="5" customFormat="1" ht="12.75" collapsed="1">
      <c r="A80" s="130" t="s">
        <v>45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73"/>
      <c r="Q80" s="74"/>
    </row>
    <row r="81" spans="1:17" s="5" customFormat="1" ht="25.5" customHeight="1">
      <c r="A81" s="142" t="s">
        <v>89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8"/>
    </row>
    <row r="82" spans="1:17" s="5" customFormat="1" ht="12.75">
      <c r="A82" s="130" t="s">
        <v>46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8"/>
    </row>
    <row r="83" spans="1:17" s="5" customFormat="1" ht="25.5" customHeight="1">
      <c r="A83" s="142" t="s">
        <v>89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8"/>
    </row>
    <row r="84" spans="1:17" s="5" customFormat="1" ht="12.75">
      <c r="A84" s="130" t="s">
        <v>80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8"/>
    </row>
    <row r="85" spans="1:17" s="5" customFormat="1" ht="25.5" customHeight="1" thickBot="1">
      <c r="A85" s="139" t="s">
        <v>89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1"/>
    </row>
    <row r="86" ht="12" thickBot="1"/>
    <row r="87" spans="1:17" ht="21" customHeight="1">
      <c r="A87" s="135" t="s">
        <v>49</v>
      </c>
      <c r="B87" s="136"/>
      <c r="C87" s="136"/>
      <c r="D87" s="136"/>
      <c r="E87" s="136"/>
      <c r="F87" s="136"/>
      <c r="G87" s="136"/>
      <c r="H87" s="136"/>
      <c r="I87" s="65"/>
      <c r="J87" s="65"/>
      <c r="K87" s="65"/>
      <c r="L87" s="66"/>
      <c r="M87" s="67"/>
      <c r="N87" s="67"/>
      <c r="O87" s="65"/>
      <c r="P87" s="65"/>
      <c r="Q87" s="68"/>
    </row>
    <row r="88" spans="1:17" ht="11.25">
      <c r="A88" s="130" t="s">
        <v>50</v>
      </c>
      <c r="B88" s="132"/>
      <c r="C88" s="132"/>
      <c r="D88" s="132"/>
      <c r="E88" s="132"/>
      <c r="F88" s="132"/>
      <c r="G88" s="132"/>
      <c r="H88" s="132"/>
      <c r="I88" s="5"/>
      <c r="J88" s="5"/>
      <c r="K88" s="5"/>
      <c r="L88" s="6"/>
      <c r="M88" s="7"/>
      <c r="N88" s="7"/>
      <c r="O88" s="5"/>
      <c r="P88" s="5"/>
      <c r="Q88" s="9"/>
    </row>
    <row r="89" spans="1:17" s="5" customFormat="1" ht="11.25">
      <c r="A89" s="123" t="s">
        <v>81</v>
      </c>
      <c r="B89" s="124"/>
      <c r="C89" s="124"/>
      <c r="D89" s="124"/>
      <c r="E89" s="124"/>
      <c r="F89" s="124"/>
      <c r="G89" s="124"/>
      <c r="H89" s="124"/>
      <c r="I89" s="89">
        <f>+I23</f>
        <v>11345</v>
      </c>
      <c r="J89" s="8"/>
      <c r="L89" s="6"/>
      <c r="M89" s="7"/>
      <c r="N89" s="7"/>
      <c r="Q89" s="9"/>
    </row>
    <row r="90" spans="1:17" s="5" customFormat="1" ht="11.25">
      <c r="A90" s="123" t="s">
        <v>83</v>
      </c>
      <c r="B90" s="124"/>
      <c r="C90" s="124"/>
      <c r="D90" s="124"/>
      <c r="E90" s="124"/>
      <c r="F90" s="124"/>
      <c r="G90" s="124"/>
      <c r="H90" s="124"/>
      <c r="I90" s="89">
        <f>MIN(SUM(C72:E72),I55)</f>
        <v>0</v>
      </c>
      <c r="J90" s="8"/>
      <c r="K90" s="8"/>
      <c r="L90" s="6"/>
      <c r="M90" s="7"/>
      <c r="N90" s="7"/>
      <c r="Q90" s="9"/>
    </row>
    <row r="91" spans="1:17" s="5" customFormat="1" ht="11.25">
      <c r="A91" s="123" t="s">
        <v>84</v>
      </c>
      <c r="B91" s="124"/>
      <c r="C91" s="124"/>
      <c r="D91" s="124"/>
      <c r="E91" s="124"/>
      <c r="F91" s="124"/>
      <c r="G91" s="124"/>
      <c r="H91" s="124"/>
      <c r="I91" s="89">
        <f>+I89+I90</f>
        <v>11345</v>
      </c>
      <c r="K91" s="99">
        <f>+I91/I95</f>
        <v>0.9821987711757156</v>
      </c>
      <c r="L91" s="6"/>
      <c r="M91" s="7"/>
      <c r="N91" s="7"/>
      <c r="Q91" s="9"/>
    </row>
    <row r="92" spans="1:17" s="5" customFormat="1" ht="11.25">
      <c r="A92" s="123" t="s">
        <v>65</v>
      </c>
      <c r="B92" s="124"/>
      <c r="C92" s="124"/>
      <c r="D92" s="124"/>
      <c r="E92" s="124"/>
      <c r="F92" s="124"/>
      <c r="G92" s="124"/>
      <c r="H92" s="124"/>
      <c r="I92" s="89">
        <f>+I28</f>
        <v>0</v>
      </c>
      <c r="J92" s="8"/>
      <c r="K92" s="117"/>
      <c r="L92" s="6"/>
      <c r="M92" s="7"/>
      <c r="N92" s="7"/>
      <c r="Q92" s="9"/>
    </row>
    <row r="93" spans="1:17" s="5" customFormat="1" ht="11.25">
      <c r="A93" s="123" t="s">
        <v>66</v>
      </c>
      <c r="B93" s="124"/>
      <c r="C93" s="124"/>
      <c r="D93" s="124"/>
      <c r="E93" s="124"/>
      <c r="F93" s="124"/>
      <c r="G93" s="124"/>
      <c r="H93" s="124"/>
      <c r="I93" s="89">
        <f>IF(I55-I90&lt;0,0,I55-I90)</f>
        <v>205.61514322580646</v>
      </c>
      <c r="J93" s="8"/>
      <c r="K93" s="99"/>
      <c r="L93" s="6"/>
      <c r="M93" s="7"/>
      <c r="N93" s="7"/>
      <c r="Q93" s="9"/>
    </row>
    <row r="94" spans="1:17" s="5" customFormat="1" ht="11.25">
      <c r="A94" s="123" t="s">
        <v>85</v>
      </c>
      <c r="B94" s="124"/>
      <c r="C94" s="124"/>
      <c r="D94" s="124"/>
      <c r="E94" s="124"/>
      <c r="F94" s="124"/>
      <c r="G94" s="124"/>
      <c r="H94" s="124"/>
      <c r="I94" s="89">
        <f>SUM(I92:I93)</f>
        <v>205.61514322580646</v>
      </c>
      <c r="K94" s="99">
        <f>+I94/I95</f>
        <v>0.017801228824284344</v>
      </c>
      <c r="L94" s="6"/>
      <c r="M94" s="7"/>
      <c r="N94" s="7"/>
      <c r="Q94" s="9"/>
    </row>
    <row r="95" spans="1:17" s="5" customFormat="1" ht="11.25">
      <c r="A95" s="123" t="s">
        <v>21</v>
      </c>
      <c r="B95" s="129"/>
      <c r="C95" s="129"/>
      <c r="D95" s="129"/>
      <c r="E95" s="129"/>
      <c r="F95" s="129"/>
      <c r="G95" s="129"/>
      <c r="H95" s="129"/>
      <c r="I95" s="89">
        <f>+I57</f>
        <v>11550.615143225807</v>
      </c>
      <c r="K95" s="99"/>
      <c r="L95" s="6"/>
      <c r="M95" s="7"/>
      <c r="N95" s="7"/>
      <c r="Q95" s="9"/>
    </row>
    <row r="96" spans="1:17" s="5" customFormat="1" ht="11.25">
      <c r="A96" s="130" t="s">
        <v>51</v>
      </c>
      <c r="B96" s="132"/>
      <c r="C96" s="132"/>
      <c r="D96" s="132"/>
      <c r="E96" s="132"/>
      <c r="F96" s="132"/>
      <c r="G96" s="132"/>
      <c r="H96" s="132"/>
      <c r="K96" s="117"/>
      <c r="L96" s="6"/>
      <c r="M96" s="7"/>
      <c r="N96" s="7"/>
      <c r="Q96" s="9"/>
    </row>
    <row r="97" spans="1:17" s="5" customFormat="1" ht="11.25">
      <c r="A97" s="123" t="s">
        <v>52</v>
      </c>
      <c r="B97" s="124"/>
      <c r="C97" s="124"/>
      <c r="D97" s="124"/>
      <c r="E97" s="124"/>
      <c r="F97" s="124"/>
      <c r="G97" s="124"/>
      <c r="H97" s="124"/>
      <c r="I97" s="5">
        <f>+I40</f>
        <v>0</v>
      </c>
      <c r="K97" s="117"/>
      <c r="L97" s="6"/>
      <c r="M97" s="7"/>
      <c r="N97" s="7"/>
      <c r="Q97" s="9"/>
    </row>
    <row r="98" spans="1:17" ht="11.25">
      <c r="A98" s="123" t="s">
        <v>53</v>
      </c>
      <c r="B98" s="124"/>
      <c r="C98" s="124"/>
      <c r="D98" s="124"/>
      <c r="E98" s="124"/>
      <c r="F98" s="124"/>
      <c r="G98" s="124"/>
      <c r="H98" s="124"/>
      <c r="I98" s="89">
        <f>+I43</f>
        <v>205.61514322580646</v>
      </c>
      <c r="K98" s="117"/>
      <c r="L98" s="6"/>
      <c r="M98" s="7"/>
      <c r="N98" s="7"/>
      <c r="O98" s="5"/>
      <c r="P98" s="5"/>
      <c r="Q98" s="9"/>
    </row>
    <row r="99" spans="1:17" ht="11.25">
      <c r="A99" s="123" t="s">
        <v>57</v>
      </c>
      <c r="B99" s="124"/>
      <c r="C99" s="124"/>
      <c r="D99" s="124"/>
      <c r="E99" s="124"/>
      <c r="F99" s="124"/>
      <c r="G99" s="124"/>
      <c r="H99" s="124"/>
      <c r="I99" s="89">
        <f>+I97+I98</f>
        <v>205.61514322580646</v>
      </c>
      <c r="K99" s="99">
        <f>+I99/I100</f>
        <v>0.017801228824284344</v>
      </c>
      <c r="L99" s="6"/>
      <c r="M99" s="7"/>
      <c r="N99" s="7"/>
      <c r="O99" s="5"/>
      <c r="P99" s="5"/>
      <c r="Q99" s="9"/>
    </row>
    <row r="100" spans="1:17" ht="11.25">
      <c r="A100" s="123" t="s">
        <v>21</v>
      </c>
      <c r="B100" s="129"/>
      <c r="C100" s="129"/>
      <c r="D100" s="129"/>
      <c r="E100" s="129"/>
      <c r="F100" s="129"/>
      <c r="G100" s="129"/>
      <c r="H100" s="129"/>
      <c r="I100" s="89">
        <f>+I95</f>
        <v>11550.615143225807</v>
      </c>
      <c r="K100" s="99"/>
      <c r="L100" s="6"/>
      <c r="M100" s="7"/>
      <c r="N100" s="7"/>
      <c r="O100" s="5"/>
      <c r="P100" s="5"/>
      <c r="Q100" s="9"/>
    </row>
    <row r="101" spans="1:17" ht="11.25">
      <c r="A101" s="130" t="s">
        <v>67</v>
      </c>
      <c r="B101" s="132"/>
      <c r="C101" s="132"/>
      <c r="D101" s="132"/>
      <c r="E101" s="132"/>
      <c r="F101" s="132"/>
      <c r="G101" s="132"/>
      <c r="H101" s="132"/>
      <c r="I101" s="5"/>
      <c r="K101" s="117"/>
      <c r="L101" s="6"/>
      <c r="M101" s="7"/>
      <c r="N101" s="7"/>
      <c r="O101" s="5"/>
      <c r="P101" s="5"/>
      <c r="Q101" s="9"/>
    </row>
    <row r="102" spans="1:17" ht="11.25" hidden="1">
      <c r="A102" s="123" t="s">
        <v>54</v>
      </c>
      <c r="B102" s="124"/>
      <c r="C102" s="124"/>
      <c r="D102" s="124"/>
      <c r="E102" s="124"/>
      <c r="F102" s="124"/>
      <c r="G102" s="124"/>
      <c r="H102" s="124"/>
      <c r="I102" s="5">
        <f>+I26</f>
        <v>0</v>
      </c>
      <c r="K102" s="117"/>
      <c r="L102" s="6"/>
      <c r="M102" s="7"/>
      <c r="N102" s="7"/>
      <c r="O102" s="5"/>
      <c r="P102" s="5"/>
      <c r="Q102" s="9"/>
    </row>
    <row r="103" spans="1:17" ht="11.25" hidden="1">
      <c r="A103" s="123" t="s">
        <v>55</v>
      </c>
      <c r="B103" s="124"/>
      <c r="C103" s="125"/>
      <c r="D103" s="126"/>
      <c r="E103" s="125"/>
      <c r="F103" s="126"/>
      <c r="G103" s="125"/>
      <c r="H103" s="126"/>
      <c r="I103" s="5">
        <f>+I27</f>
        <v>0</v>
      </c>
      <c r="K103" s="117"/>
      <c r="L103" s="6"/>
      <c r="M103" s="7"/>
      <c r="N103" s="7"/>
      <c r="O103" s="5"/>
      <c r="P103" s="5"/>
      <c r="Q103" s="9"/>
    </row>
    <row r="104" spans="1:17" ht="11.25">
      <c r="A104" s="123" t="s">
        <v>56</v>
      </c>
      <c r="B104" s="124"/>
      <c r="C104" s="124"/>
      <c r="D104" s="124"/>
      <c r="E104" s="124"/>
      <c r="F104" s="124"/>
      <c r="G104" s="124"/>
      <c r="H104" s="124"/>
      <c r="I104" s="5">
        <f>+I102+I103</f>
        <v>0</v>
      </c>
      <c r="K104" s="99">
        <f>+I104/I105</f>
        <v>0</v>
      </c>
      <c r="L104" s="6"/>
      <c r="M104" s="7"/>
      <c r="N104" s="7"/>
      <c r="O104" s="5"/>
      <c r="P104" s="5"/>
      <c r="Q104" s="9"/>
    </row>
    <row r="105" spans="1:17" ht="11.25">
      <c r="A105" s="123" t="s">
        <v>21</v>
      </c>
      <c r="B105" s="129"/>
      <c r="C105" s="129"/>
      <c r="D105" s="129"/>
      <c r="E105" s="129"/>
      <c r="F105" s="129"/>
      <c r="G105" s="129"/>
      <c r="H105" s="129"/>
      <c r="I105" s="89">
        <f>+I100</f>
        <v>11550.615143225807</v>
      </c>
      <c r="K105" s="117"/>
      <c r="L105" s="6"/>
      <c r="M105" s="7"/>
      <c r="N105" s="7"/>
      <c r="O105" s="5"/>
      <c r="P105" s="5"/>
      <c r="Q105" s="9"/>
    </row>
    <row r="106" spans="1:17" ht="11.25">
      <c r="A106" s="130" t="s">
        <v>68</v>
      </c>
      <c r="B106" s="131"/>
      <c r="C106" s="131"/>
      <c r="D106" s="131"/>
      <c r="E106" s="131"/>
      <c r="F106" s="131"/>
      <c r="G106" s="131"/>
      <c r="H106" s="131"/>
      <c r="I106" s="5"/>
      <c r="K106" s="117"/>
      <c r="L106" s="6"/>
      <c r="M106" s="7"/>
      <c r="N106" s="7"/>
      <c r="O106" s="5"/>
      <c r="P106" s="5"/>
      <c r="Q106" s="9"/>
    </row>
    <row r="107" spans="1:17" ht="22.5">
      <c r="A107" s="33"/>
      <c r="B107" s="60" t="s">
        <v>17</v>
      </c>
      <c r="C107" s="72" t="s">
        <v>26</v>
      </c>
      <c r="D107" s="61" t="s">
        <v>87</v>
      </c>
      <c r="E107" s="6"/>
      <c r="F107" s="62"/>
      <c r="G107" s="5"/>
      <c r="H107" s="5"/>
      <c r="I107" s="5" t="s">
        <v>1</v>
      </c>
      <c r="K107" s="117"/>
      <c r="L107" s="6"/>
      <c r="M107" s="7"/>
      <c r="N107" s="7"/>
      <c r="O107" s="5"/>
      <c r="P107" s="5"/>
      <c r="Q107" s="9"/>
    </row>
    <row r="108" spans="1:17" ht="11.25" hidden="1">
      <c r="A108" s="59" t="s">
        <v>58</v>
      </c>
      <c r="B108" s="63">
        <f>+C7</f>
        <v>0</v>
      </c>
      <c r="C108" s="72">
        <f>+P1</f>
        <v>40633</v>
      </c>
      <c r="D108" s="58" t="str">
        <f>IF(B108&lt;P1-365*5,"Evet","Hayır")</f>
        <v>Evet</v>
      </c>
      <c r="I108" s="7">
        <f>+I7</f>
        <v>0</v>
      </c>
      <c r="K108" s="99">
        <f>+I110/I111</f>
        <v>0</v>
      </c>
      <c r="L108" s="7"/>
      <c r="M108" s="7"/>
      <c r="N108" s="7"/>
      <c r="O108" s="5"/>
      <c r="P108" s="5"/>
      <c r="Q108" s="9"/>
    </row>
    <row r="109" spans="1:17" ht="11.25" hidden="1">
      <c r="A109" s="59" t="s">
        <v>59</v>
      </c>
      <c r="B109" s="63">
        <f>+C8</f>
        <v>0</v>
      </c>
      <c r="C109" s="72">
        <f>+P1</f>
        <v>40633</v>
      </c>
      <c r="D109" s="58" t="str">
        <f>IF(B109&lt;P1-365*5,"Evet","Hayır")</f>
        <v>Evet</v>
      </c>
      <c r="E109" s="2"/>
      <c r="F109" s="2"/>
      <c r="G109" s="2"/>
      <c r="H109" s="2"/>
      <c r="I109" s="7">
        <f>+I8</f>
        <v>0</v>
      </c>
      <c r="K109" s="99"/>
      <c r="L109" s="6"/>
      <c r="M109" s="7"/>
      <c r="N109" s="7"/>
      <c r="O109" s="5"/>
      <c r="P109" s="5"/>
      <c r="Q109" s="9"/>
    </row>
    <row r="110" spans="1:17" ht="11.25" customHeight="1">
      <c r="A110" s="59" t="s">
        <v>64</v>
      </c>
      <c r="B110" s="44"/>
      <c r="C110" s="44"/>
      <c r="D110" s="44"/>
      <c r="E110" s="50"/>
      <c r="F110" s="44"/>
      <c r="G110" s="44"/>
      <c r="H110" s="44"/>
      <c r="I110" s="7">
        <f>+IF(D108="Evet",I108,0)+IF(D109="Evet",I109,0)</f>
        <v>0</v>
      </c>
      <c r="K110" s="99"/>
      <c r="L110" s="6"/>
      <c r="M110" s="7"/>
      <c r="N110" s="7"/>
      <c r="O110" s="5"/>
      <c r="P110" s="5"/>
      <c r="Q110" s="9"/>
    </row>
    <row r="111" spans="1:17" ht="12.75">
      <c r="A111" s="93" t="s">
        <v>21</v>
      </c>
      <c r="B111" s="44"/>
      <c r="C111" s="44"/>
      <c r="D111" s="44"/>
      <c r="E111" s="50"/>
      <c r="F111" s="44"/>
      <c r="G111" s="44"/>
      <c r="H111" s="44"/>
      <c r="I111" s="89">
        <f>+I105</f>
        <v>11550.615143225807</v>
      </c>
      <c r="K111" s="99"/>
      <c r="L111" s="6"/>
      <c r="M111" s="7"/>
      <c r="N111" s="7"/>
      <c r="O111" s="5"/>
      <c r="P111" s="5"/>
      <c r="Q111" s="9"/>
    </row>
    <row r="112" spans="1:17" s="5" customFormat="1" ht="11.25">
      <c r="A112" s="43" t="s">
        <v>69</v>
      </c>
      <c r="C112" s="6"/>
      <c r="D112" s="7"/>
      <c r="E112" s="6"/>
      <c r="F112" s="7"/>
      <c r="G112" s="6"/>
      <c r="H112" s="7"/>
      <c r="K112" s="117"/>
      <c r="L112" s="6"/>
      <c r="M112" s="7"/>
      <c r="N112" s="7"/>
      <c r="Q112" s="9"/>
    </row>
    <row r="113" spans="1:17" s="5" customFormat="1" ht="11.25" hidden="1">
      <c r="A113" s="59" t="s">
        <v>70</v>
      </c>
      <c r="B113" s="5" t="s">
        <v>75</v>
      </c>
      <c r="C113" s="6"/>
      <c r="D113" s="7"/>
      <c r="E113" s="6"/>
      <c r="F113" s="7"/>
      <c r="G113" s="6"/>
      <c r="H113" s="7"/>
      <c r="I113" s="7">
        <f>+E76</f>
        <v>0</v>
      </c>
      <c r="K113" s="117"/>
      <c r="L113" s="6"/>
      <c r="M113" s="7"/>
      <c r="N113" s="7"/>
      <c r="Q113" s="9"/>
    </row>
    <row r="114" spans="1:17" ht="11.25" hidden="1">
      <c r="A114" s="59" t="s">
        <v>71</v>
      </c>
      <c r="B114" s="5" t="s">
        <v>75</v>
      </c>
      <c r="C114" s="6"/>
      <c r="D114" s="7"/>
      <c r="E114" s="6"/>
      <c r="F114" s="7"/>
      <c r="G114" s="6"/>
      <c r="H114" s="7"/>
      <c r="I114" s="7">
        <f>+E77</f>
        <v>0</v>
      </c>
      <c r="J114" s="5"/>
      <c r="K114" s="117"/>
      <c r="L114" s="6"/>
      <c r="M114" s="7"/>
      <c r="N114" s="7"/>
      <c r="O114" s="5"/>
      <c r="P114" s="5"/>
      <c r="Q114" s="9"/>
    </row>
    <row r="115" spans="1:17" ht="11.25" hidden="1">
      <c r="A115" s="59" t="s">
        <v>72</v>
      </c>
      <c r="B115" s="5" t="s">
        <v>75</v>
      </c>
      <c r="C115" s="6"/>
      <c r="D115" s="7"/>
      <c r="E115" s="6"/>
      <c r="F115" s="7"/>
      <c r="G115" s="6"/>
      <c r="H115" s="7"/>
      <c r="I115" s="5">
        <f>+E78</f>
        <v>0</v>
      </c>
      <c r="J115" s="5"/>
      <c r="K115" s="117"/>
      <c r="L115" s="6"/>
      <c r="M115" s="7"/>
      <c r="N115" s="7"/>
      <c r="O115" s="5"/>
      <c r="P115" s="5"/>
      <c r="Q115" s="9"/>
    </row>
    <row r="116" spans="1:17" ht="11.25">
      <c r="A116" s="59" t="s">
        <v>73</v>
      </c>
      <c r="B116" s="5"/>
      <c r="C116" s="6"/>
      <c r="D116" s="7"/>
      <c r="E116" s="6"/>
      <c r="F116" s="7"/>
      <c r="G116" s="6"/>
      <c r="H116" s="7"/>
      <c r="I116" s="7">
        <f>SUM(I113:I115)</f>
        <v>0</v>
      </c>
      <c r="K116" s="99">
        <f>+I116/I117</f>
        <v>0</v>
      </c>
      <c r="L116" s="6"/>
      <c r="M116" s="7"/>
      <c r="N116" s="7"/>
      <c r="O116" s="5"/>
      <c r="P116" s="5"/>
      <c r="Q116" s="9"/>
    </row>
    <row r="117" spans="1:17" ht="12" thickBot="1">
      <c r="A117" s="127" t="s">
        <v>41</v>
      </c>
      <c r="B117" s="128"/>
      <c r="C117" s="128"/>
      <c r="D117" s="128"/>
      <c r="E117" s="128"/>
      <c r="F117" s="128"/>
      <c r="G117" s="128"/>
      <c r="H117" s="128"/>
      <c r="I117" s="88">
        <f>+I63</f>
        <v>11957.380253225807</v>
      </c>
      <c r="J117" s="12"/>
      <c r="K117" s="12"/>
      <c r="L117" s="30"/>
      <c r="M117" s="31"/>
      <c r="N117" s="31"/>
      <c r="O117" s="12"/>
      <c r="P117" s="12"/>
      <c r="Q117" s="32"/>
    </row>
    <row r="119" spans="1:3" ht="11.25">
      <c r="A119" s="91" t="s">
        <v>90</v>
      </c>
      <c r="B119" s="91"/>
      <c r="C119" s="91"/>
    </row>
    <row r="121" spans="1:19" ht="11.25">
      <c r="A121" s="122" t="s">
        <v>92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94"/>
      <c r="S121" s="94"/>
    </row>
    <row r="123" spans="1:14" ht="22.5">
      <c r="A123" s="95"/>
      <c r="B123" s="111" t="s">
        <v>93</v>
      </c>
      <c r="C123" s="111" t="s">
        <v>94</v>
      </c>
      <c r="G123" s="2"/>
      <c r="H123" s="2"/>
      <c r="J123" s="3"/>
      <c r="K123" s="4"/>
      <c r="L123" s="4"/>
      <c r="M123" s="2"/>
      <c r="N123" s="2"/>
    </row>
    <row r="124" spans="1:14" ht="11.25">
      <c r="A124" s="109" t="s">
        <v>97</v>
      </c>
      <c r="B124" s="103">
        <v>415</v>
      </c>
      <c r="C124" s="103">
        <f>B124*1.01</f>
        <v>419.15</v>
      </c>
      <c r="G124" s="2"/>
      <c r="H124" s="2"/>
      <c r="J124" s="3"/>
      <c r="K124" s="4"/>
      <c r="L124" s="4"/>
      <c r="M124" s="2"/>
      <c r="N124" s="2"/>
    </row>
    <row r="125" spans="1:14" ht="11.25">
      <c r="A125" s="109" t="s">
        <v>95</v>
      </c>
      <c r="B125" s="103">
        <f>850*2</f>
        <v>1700</v>
      </c>
      <c r="C125" s="103">
        <f>B125*1.18</f>
        <v>2006</v>
      </c>
      <c r="G125" s="2"/>
      <c r="H125" s="2"/>
      <c r="J125" s="3"/>
      <c r="K125" s="4"/>
      <c r="L125" s="4"/>
      <c r="M125" s="2"/>
      <c r="N125" s="2"/>
    </row>
    <row r="126" spans="1:3" ht="11.25">
      <c r="A126" s="109" t="s">
        <v>97</v>
      </c>
      <c r="B126" s="103">
        <v>330</v>
      </c>
      <c r="C126" s="103">
        <f>B126*1.01</f>
        <v>333.3</v>
      </c>
    </row>
    <row r="127" spans="1:3" ht="11.25">
      <c r="A127" s="109" t="s">
        <v>96</v>
      </c>
      <c r="B127" s="103">
        <f>(1050*2)+(850*8)</f>
        <v>8900</v>
      </c>
      <c r="C127" s="103">
        <f>B127*1.18</f>
        <v>10502</v>
      </c>
    </row>
    <row r="128" spans="1:3" ht="11.25">
      <c r="A128" s="96"/>
      <c r="B128" s="102">
        <f>SUM(B124:B127)</f>
        <v>11345</v>
      </c>
      <c r="C128" s="102">
        <f>SUM(C124:C127)</f>
        <v>13260.45</v>
      </c>
    </row>
    <row r="129" spans="1:3" ht="11.25">
      <c r="A129" s="96"/>
      <c r="B129" s="110"/>
      <c r="C129" s="110"/>
    </row>
    <row r="130" spans="1:17" ht="11.25">
      <c r="A130" s="122" t="s">
        <v>109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2" spans="3:10" ht="15.75" customHeight="1">
      <c r="C132" s="120" t="s">
        <v>107</v>
      </c>
      <c r="D132" s="120"/>
      <c r="E132" s="120" t="s">
        <v>108</v>
      </c>
      <c r="F132" s="120"/>
      <c r="G132" s="120" t="s">
        <v>91</v>
      </c>
      <c r="H132" s="120"/>
      <c r="I132" s="121" t="s">
        <v>111</v>
      </c>
      <c r="J132" s="121"/>
    </row>
    <row r="133" spans="3:10" ht="14.25" customHeight="1">
      <c r="C133" s="108" t="s">
        <v>100</v>
      </c>
      <c r="D133" s="108" t="s">
        <v>101</v>
      </c>
      <c r="E133" s="108" t="s">
        <v>100</v>
      </c>
      <c r="F133" s="108" t="s">
        <v>101</v>
      </c>
      <c r="G133" s="108" t="s">
        <v>100</v>
      </c>
      <c r="H133" s="108" t="s">
        <v>101</v>
      </c>
      <c r="I133" s="108" t="s">
        <v>100</v>
      </c>
      <c r="J133" s="108" t="s">
        <v>101</v>
      </c>
    </row>
    <row r="134" spans="2:17" ht="15" customHeight="1">
      <c r="B134" s="106" t="s">
        <v>99</v>
      </c>
      <c r="C134" s="107">
        <v>376.23762</v>
      </c>
      <c r="D134" s="107">
        <f>+C134*1</f>
        <v>376.23762</v>
      </c>
      <c r="E134" s="107">
        <v>385</v>
      </c>
      <c r="F134" s="107">
        <f>+E134*1</f>
        <v>385</v>
      </c>
      <c r="G134" s="107">
        <v>415</v>
      </c>
      <c r="H134" s="107">
        <f>+G134*1</f>
        <v>415</v>
      </c>
      <c r="I134" s="107">
        <v>220</v>
      </c>
      <c r="J134" s="107">
        <f>+I134*1</f>
        <v>220</v>
      </c>
      <c r="K134" s="4"/>
      <c r="L134" s="2"/>
      <c r="M134" s="2"/>
      <c r="N134" s="2"/>
      <c r="O134" s="3"/>
      <c r="P134" s="4"/>
      <c r="Q134" s="4"/>
    </row>
    <row r="135" spans="2:17" ht="15" customHeight="1">
      <c r="B135" s="106" t="s">
        <v>98</v>
      </c>
      <c r="C135" s="107">
        <v>625</v>
      </c>
      <c r="D135" s="107">
        <f>+C135*2</f>
        <v>1250</v>
      </c>
      <c r="E135" s="107">
        <v>680</v>
      </c>
      <c r="F135" s="107">
        <f>+E135*2</f>
        <v>1360</v>
      </c>
      <c r="G135" s="107">
        <v>850</v>
      </c>
      <c r="H135" s="107">
        <f>+G135*2</f>
        <v>1700</v>
      </c>
      <c r="I135" s="107">
        <v>225</v>
      </c>
      <c r="J135" s="107">
        <f>+I135*2</f>
        <v>450</v>
      </c>
      <c r="K135" s="4"/>
      <c r="L135" s="2"/>
      <c r="M135" s="2"/>
      <c r="N135" s="2"/>
      <c r="O135" s="3"/>
      <c r="P135" s="4"/>
      <c r="Q135" s="4"/>
    </row>
    <row r="136" spans="2:17" ht="15" customHeight="1">
      <c r="B136" s="106" t="s">
        <v>124</v>
      </c>
      <c r="C136" s="107">
        <v>303</v>
      </c>
      <c r="D136" s="107">
        <f>SUM(D137:D137)</f>
        <v>302.9703</v>
      </c>
      <c r="E136" s="107">
        <v>310</v>
      </c>
      <c r="F136" s="107">
        <f>SUM(F137:F137)</f>
        <v>310</v>
      </c>
      <c r="G136" s="107">
        <v>330</v>
      </c>
      <c r="H136" s="107">
        <f>SUM(H137:H137)</f>
        <v>330</v>
      </c>
      <c r="I136" s="107">
        <v>130</v>
      </c>
      <c r="J136" s="107">
        <f>SUM(J137:J137)</f>
        <v>130</v>
      </c>
      <c r="K136" s="4"/>
      <c r="L136" s="2"/>
      <c r="M136" s="2"/>
      <c r="N136" s="2"/>
      <c r="O136" s="3"/>
      <c r="P136" s="4"/>
      <c r="Q136" s="4"/>
    </row>
    <row r="137" spans="2:17" ht="15" customHeight="1">
      <c r="B137" s="104" t="s">
        <v>123</v>
      </c>
      <c r="C137" s="103">
        <v>302.9703</v>
      </c>
      <c r="D137" s="103">
        <f>+C137*1</f>
        <v>302.9703</v>
      </c>
      <c r="E137" s="103">
        <v>310</v>
      </c>
      <c r="F137" s="103">
        <f>+E137*1</f>
        <v>310</v>
      </c>
      <c r="G137" s="103">
        <v>330</v>
      </c>
      <c r="H137" s="103">
        <f>+G137</f>
        <v>330</v>
      </c>
      <c r="I137" s="103">
        <v>130</v>
      </c>
      <c r="J137" s="103">
        <f>+I137</f>
        <v>130</v>
      </c>
      <c r="K137" s="4"/>
      <c r="L137" s="2"/>
      <c r="M137" s="2"/>
      <c r="N137" s="2"/>
      <c r="O137" s="3"/>
      <c r="P137" s="4"/>
      <c r="Q137" s="4"/>
    </row>
    <row r="138" spans="2:17" ht="15" customHeight="1">
      <c r="B138" s="106" t="s">
        <v>102</v>
      </c>
      <c r="C138" s="107"/>
      <c r="D138" s="107">
        <f>SUM(D139:D142)</f>
        <v>6250</v>
      </c>
      <c r="E138" s="107"/>
      <c r="F138" s="107">
        <f>SUM(F139:F142)</f>
        <v>6800</v>
      </c>
      <c r="G138" s="107"/>
      <c r="H138" s="107">
        <f>SUM(H139:H142)</f>
        <v>8900</v>
      </c>
      <c r="I138" s="107"/>
      <c r="J138" s="107">
        <f>SUM(J139:J142)</f>
        <v>2700</v>
      </c>
      <c r="K138" s="4"/>
      <c r="L138" s="2"/>
      <c r="M138" s="2"/>
      <c r="N138" s="2"/>
      <c r="O138" s="3"/>
      <c r="P138" s="4"/>
      <c r="Q138" s="4"/>
    </row>
    <row r="139" spans="2:17" ht="15" customHeight="1">
      <c r="B139" s="104" t="s">
        <v>103</v>
      </c>
      <c r="C139" s="103">
        <v>625</v>
      </c>
      <c r="D139" s="103">
        <f>+C139*2</f>
        <v>1250</v>
      </c>
      <c r="E139" s="103">
        <v>680</v>
      </c>
      <c r="F139" s="103">
        <f>+E139*2</f>
        <v>1360</v>
      </c>
      <c r="G139" s="103">
        <v>850</v>
      </c>
      <c r="H139" s="103">
        <f>+G139*2</f>
        <v>1700</v>
      </c>
      <c r="I139" s="103">
        <v>225</v>
      </c>
      <c r="J139" s="103">
        <f>+I139*2</f>
        <v>450</v>
      </c>
      <c r="K139" s="4"/>
      <c r="L139" s="2"/>
      <c r="M139" s="2"/>
      <c r="N139" s="2"/>
      <c r="O139" s="3"/>
      <c r="P139" s="4"/>
      <c r="Q139" s="4"/>
    </row>
    <row r="140" spans="2:17" ht="15" customHeight="1">
      <c r="B140" s="104" t="s">
        <v>105</v>
      </c>
      <c r="C140" s="103">
        <v>625</v>
      </c>
      <c r="D140" s="103">
        <f>+C140*1</f>
        <v>625</v>
      </c>
      <c r="E140" s="103">
        <v>680</v>
      </c>
      <c r="F140" s="103">
        <f>+E140*1</f>
        <v>680</v>
      </c>
      <c r="G140" s="103">
        <v>1050</v>
      </c>
      <c r="H140" s="103">
        <f>+G140*1</f>
        <v>1050</v>
      </c>
      <c r="I140" s="103">
        <v>500</v>
      </c>
      <c r="J140" s="103">
        <f>+I140*1</f>
        <v>500</v>
      </c>
      <c r="K140" s="4"/>
      <c r="L140" s="2"/>
      <c r="M140" s="2"/>
      <c r="N140" s="2"/>
      <c r="O140" s="3"/>
      <c r="P140" s="4"/>
      <c r="Q140" s="4"/>
    </row>
    <row r="141" spans="2:17" ht="15" customHeight="1">
      <c r="B141" s="104" t="s">
        <v>106</v>
      </c>
      <c r="C141" s="103">
        <v>625</v>
      </c>
      <c r="D141" s="103">
        <f>+C141*1</f>
        <v>625</v>
      </c>
      <c r="E141" s="103">
        <v>680</v>
      </c>
      <c r="F141" s="103">
        <f>+E141*1</f>
        <v>680</v>
      </c>
      <c r="G141" s="103">
        <v>1050</v>
      </c>
      <c r="H141" s="103">
        <f>+G141*1</f>
        <v>1050</v>
      </c>
      <c r="I141" s="103">
        <v>400</v>
      </c>
      <c r="J141" s="103">
        <f>+I141*1</f>
        <v>400</v>
      </c>
      <c r="K141" s="4"/>
      <c r="L141" s="2"/>
      <c r="M141" s="2"/>
      <c r="N141" s="2"/>
      <c r="O141" s="3"/>
      <c r="P141" s="4"/>
      <c r="Q141" s="4"/>
    </row>
    <row r="142" spans="2:17" ht="15" customHeight="1">
      <c r="B142" s="104" t="s">
        <v>104</v>
      </c>
      <c r="C142" s="103">
        <v>625</v>
      </c>
      <c r="D142" s="103">
        <f>+C142*6</f>
        <v>3750</v>
      </c>
      <c r="E142" s="103">
        <v>680</v>
      </c>
      <c r="F142" s="103">
        <f>+E142*6</f>
        <v>4080</v>
      </c>
      <c r="G142" s="103">
        <v>850</v>
      </c>
      <c r="H142" s="103">
        <f>+G142*6</f>
        <v>5100</v>
      </c>
      <c r="I142" s="103">
        <v>225</v>
      </c>
      <c r="J142" s="103">
        <f>+I142*6</f>
        <v>1350</v>
      </c>
      <c r="K142" s="4"/>
      <c r="L142" s="2"/>
      <c r="M142" s="2"/>
      <c r="N142" s="2"/>
      <c r="O142" s="3"/>
      <c r="P142" s="4"/>
      <c r="Q142" s="4"/>
    </row>
    <row r="143" spans="4:10" ht="15" customHeight="1">
      <c r="D143" s="105">
        <f>SUM(D134:D136,D138)</f>
        <v>8179.20792</v>
      </c>
      <c r="F143" s="105">
        <f>SUM(F134:F136,F138)</f>
        <v>8855</v>
      </c>
      <c r="H143" s="105">
        <f>SUM(H134:H136,H138)</f>
        <v>11345</v>
      </c>
      <c r="J143" s="105">
        <f>SUM(J134:J136,J138)</f>
        <v>3500</v>
      </c>
    </row>
  </sheetData>
  <mergeCells count="52">
    <mergeCell ref="C132:D132"/>
    <mergeCell ref="E132:F132"/>
    <mergeCell ref="G132:H132"/>
    <mergeCell ref="I132:J132"/>
    <mergeCell ref="A130:Q130"/>
    <mergeCell ref="I76:Q76"/>
    <mergeCell ref="I77:Q77"/>
    <mergeCell ref="I78:Q78"/>
    <mergeCell ref="A82:Q82"/>
    <mergeCell ref="I79:Q79"/>
    <mergeCell ref="A80:O80"/>
    <mergeCell ref="A81:Q81"/>
    <mergeCell ref="E77:F77"/>
    <mergeCell ref="E78:F78"/>
    <mergeCell ref="E79:F79"/>
    <mergeCell ref="A89:H89"/>
    <mergeCell ref="A91:H91"/>
    <mergeCell ref="A92:H92"/>
    <mergeCell ref="A90:H90"/>
    <mergeCell ref="A1:M1"/>
    <mergeCell ref="N1:O1"/>
    <mergeCell ref="A70:B71"/>
    <mergeCell ref="E75:F75"/>
    <mergeCell ref="C75:D75"/>
    <mergeCell ref="O3:P3"/>
    <mergeCell ref="I75:Q75"/>
    <mergeCell ref="C76:D76"/>
    <mergeCell ref="C77:D77"/>
    <mergeCell ref="E76:F76"/>
    <mergeCell ref="A88:H88"/>
    <mergeCell ref="C78:D78"/>
    <mergeCell ref="A87:H87"/>
    <mergeCell ref="A84:Q84"/>
    <mergeCell ref="A85:Q85"/>
    <mergeCell ref="A83:Q83"/>
    <mergeCell ref="C79:D79"/>
    <mergeCell ref="A93:H93"/>
    <mergeCell ref="A94:H94"/>
    <mergeCell ref="A96:H96"/>
    <mergeCell ref="A101:H101"/>
    <mergeCell ref="A100:H100"/>
    <mergeCell ref="A97:H97"/>
    <mergeCell ref="A95:H95"/>
    <mergeCell ref="A121:Q121"/>
    <mergeCell ref="A104:H104"/>
    <mergeCell ref="A98:H98"/>
    <mergeCell ref="A99:H99"/>
    <mergeCell ref="A102:H102"/>
    <mergeCell ref="A103:H103"/>
    <mergeCell ref="A117:H117"/>
    <mergeCell ref="A105:H105"/>
    <mergeCell ref="A106:H106"/>
  </mergeCells>
  <printOptions horizontalCentered="1"/>
  <pageMargins left="0.15748031496062992" right="0.15748031496062992" top="0.5905511811023623" bottom="0.1968503937007874" header="0" footer="0"/>
  <pageSetup fitToHeight="2" horizontalDpi="600" verticalDpi="600" orientation="landscape" paperSize="9" scale="61" r:id="rId1"/>
  <rowBreaks count="1" manualBreakCount="1"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</dc:creator>
  <cp:keywords/>
  <dc:description/>
  <cp:lastModifiedBy>gmangir</cp:lastModifiedBy>
  <cp:lastPrinted>2011-04-14T10:48:30Z</cp:lastPrinted>
  <dcterms:created xsi:type="dcterms:W3CDTF">2004-06-21T11:30:09Z</dcterms:created>
  <dcterms:modified xsi:type="dcterms:W3CDTF">2011-04-14T10:48:35Z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