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00610" sheetId="1" r:id="rId1"/>
  </sheets>
  <definedNames>
    <definedName name="_xlnm.Print_Area" localSheetId="0">'300610'!$A$1:$Q$144</definedName>
  </definedNames>
  <calcPr fullCalcOnLoad="1"/>
</workbook>
</file>

<file path=xl/comments1.xml><?xml version="1.0" encoding="utf-8"?>
<comments xmlns="http://schemas.openxmlformats.org/spreadsheetml/2006/main">
  <authors>
    <author>gmangir</author>
  </authors>
  <commentList>
    <comment ref="I44" authorId="0">
      <text>
        <r>
          <rPr>
            <b/>
            <sz val="8"/>
            <rFont val="Tahoma"/>
            <family val="0"/>
          </rPr>
          <t>gmangir:</t>
        </r>
        <r>
          <rPr>
            <sz val="8"/>
            <rFont val="Tahoma"/>
            <family val="0"/>
          </rPr>
          <t xml:space="preserve">
REESKONT ANAPARAYA EKLENMİŞTİR</t>
        </r>
      </text>
    </comment>
  </commentList>
</comments>
</file>

<file path=xl/sharedStrings.xml><?xml version="1.0" encoding="utf-8"?>
<sst xmlns="http://schemas.openxmlformats.org/spreadsheetml/2006/main" count="182" uniqueCount="126">
  <si>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</si>
  <si>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</si>
  <si>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</si>
  <si>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</si>
  <si>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</si>
  <si>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</si>
  <si>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</si>
  <si>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</si>
  <si>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</si>
  <si>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</si>
  <si>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</si>
  <si>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</si>
  <si>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</si>
  <si>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</si>
  <si>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</si>
  <si>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</si>
  <si>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</si>
  <si>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</si>
  <si>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</si>
  <si>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</si>
  <si>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</si>
  <si>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</si>
  <si>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</si>
  <si>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</si>
  <si>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</si>
  <si>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</si>
  <si>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</si>
  <si>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</si>
  <si>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</si>
  <si>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</si>
  <si>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</si>
  <si>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</si>
  <si>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</si>
  <si>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</si>
  <si>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</si>
  <si>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</si>
  <si>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</si>
  <si>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</si>
  <si>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</si>
  <si>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</si>
  <si>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</si>
  <si>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</si>
  <si>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</si>
  <si>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</si>
  <si>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</si>
  <si>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</si>
  <si>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</si>
  <si>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</si>
  <si>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</si>
  <si>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</si>
  <si>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</si>
  <si>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</si>
  <si>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</si>
  <si>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</si>
  <si>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</si>
  <si>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</si>
  <si>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</si>
  <si>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</si>
  <si>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</si>
  <si>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</si>
  <si>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</si>
  <si>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</si>
  <si>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</si>
  <si>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</si>
  <si>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</si>
  <si>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</si>
  <si>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</si>
  <si>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</si>
  <si>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</si>
  <si>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</si>
  <si>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</si>
  <si>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</si>
  <si>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</si>
  <si>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</si>
  <si>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</si>
  <si>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</si>
  <si>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</si>
  <si>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</si>
  <si>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</si>
  <si>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</si>
  <si>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</si>
  <si>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</si>
  <si>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</si>
  <si>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</si>
  <si>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</si>
  <si>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</si>
  <si>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</si>
  <si>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</si>
  <si>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</si>
  <si>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</si>
  <si>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</si>
  <si>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</si>
  <si>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</si>
  <si>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</si>
  <si>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</si>
  <si>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T.Finans Kat. Bankası Erenköy Şb.</t>
  </si>
  <si>
    <t>Adres: Esenşehir Mah. Alemdağ Cd. C3 Blok D:16 Kemerdere Ümraniye / İstanbul Özellikler: Brüt 193,24 m2, 4+1, Kat:7/7</t>
  </si>
  <si>
    <t>İdealistkent 2 villa</t>
  </si>
  <si>
    <t>Adres: Esenşehir Mah. Alemdağ Manolya 5-1 / 5-2 Kemerdere Ümraniye / İstanbul Özellikler: Brüt 269 m2, Bodrum+Zemin +1.Kat+Çatı Katlı İkiz Villa</t>
  </si>
  <si>
    <t>İdealistkent 3 daire</t>
  </si>
  <si>
    <t>Adres: Esenşehir Mah. Alemdağ Cd. B2 Blok D:3, D:4, D:5 Kemerdere Ümraniye / İstanbul Özellikler: Brüt 158,26 m2, 3+1, Kat:1/6 ve Kat:2/6</t>
  </si>
  <si>
    <t>İdealistkent 10 villa</t>
  </si>
  <si>
    <t>Adres: Esenşehir Mah. Alemdağ Manolya 5-3 / 5-4 / 5-7 / 5-8 / 5-9 / 5-10 / 5-11 / 5-12 / 5-13 / 5-14 Kemerdere Ümraniye / İstanbul Özellikler: Brüt 269 m2, Bodrum+Zemin +1.Kat+Çatı Katlı İkiz Villa</t>
  </si>
  <si>
    <t>İdealistkent 1 daire</t>
  </si>
  <si>
    <t>İdealistkent 2 villa (Manolya 5-1 / 5-2 )</t>
  </si>
  <si>
    <t>B2 Blok D:3, D:4</t>
  </si>
  <si>
    <t>B2 Blok D:5</t>
  </si>
  <si>
    <t>İdealistkent 1 daire (C3 Blok D:16)</t>
  </si>
  <si>
    <t>Birim</t>
  </si>
  <si>
    <t>Toplam</t>
  </si>
  <si>
    <t>İdealistkent 3 daire (B2 Blok)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</si>
  <si>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</si>
  <si>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</si>
  <si>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</si>
  <si>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</si>
  <si>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</si>
  <si>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</si>
  <si>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</si>
  <si>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</si>
  <si>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</si>
  <si>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</si>
  <si>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(Bin TL)</t>
  </si>
  <si>
    <t>Kredi Tutarı              (Bin  TL)</t>
  </si>
  <si>
    <t>Portföy Değeri (Bin TL)</t>
  </si>
  <si>
    <t>Birim Değeri (TL)</t>
  </si>
  <si>
    <t>PAYBAŞI NET AKTİF DEĞERİ (TL)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</si>
</sst>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2" fontId="1" fillId="0" borderId="0" xfId="22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174" fontId="1" fillId="0" borderId="0" xfId="15" applyNumberFormat="1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43" fontId="1" fillId="0" borderId="10" xfId="15" applyFont="1" applyFill="1" applyBorder="1" applyAlignment="1">
      <alignment vertical="center" wrapTex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90" zoomScaleNormal="90" workbookViewId="0" topLeftCell="A23">
      <selection activeCell="I58" sqref="I58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38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 t="s">
        <v>27</v>
      </c>
      <c r="O1" s="139"/>
      <c r="P1" s="101">
        <v>40359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39" t="s">
        <v>121</v>
      </c>
      <c r="P3" s="139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4" t="s">
        <v>116</v>
      </c>
      <c r="E5" s="26" t="s">
        <v>19</v>
      </c>
      <c r="F5" s="27" t="s">
        <v>117</v>
      </c>
      <c r="G5" s="26" t="s">
        <v>20</v>
      </c>
      <c r="H5" s="27" t="s">
        <v>91</v>
      </c>
      <c r="I5" s="20" t="s">
        <v>1</v>
      </c>
      <c r="J5" s="20" t="s">
        <v>28</v>
      </c>
      <c r="K5" s="20" t="s">
        <v>119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+I6/$I$56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9490</v>
      </c>
      <c r="J9" s="102">
        <f t="shared" si="0"/>
        <v>1</v>
      </c>
      <c r="K9" s="7"/>
      <c r="L9" s="6"/>
      <c r="M9" s="7"/>
      <c r="N9" s="5"/>
      <c r="O9" s="7"/>
      <c r="P9" s="5"/>
      <c r="Q9" s="9"/>
    </row>
    <row r="10" spans="1:17" ht="47.25" customHeight="1">
      <c r="A10" s="88" t="s">
        <v>103</v>
      </c>
      <c r="B10" s="5" t="s">
        <v>96</v>
      </c>
      <c r="C10" s="6">
        <v>39611</v>
      </c>
      <c r="D10" s="7">
        <v>376.23762</v>
      </c>
      <c r="E10" s="6">
        <v>39457</v>
      </c>
      <c r="F10" s="7">
        <v>385</v>
      </c>
      <c r="G10" s="6">
        <v>40178</v>
      </c>
      <c r="H10" s="7">
        <v>410</v>
      </c>
      <c r="I10" s="7">
        <f>+H10</f>
        <v>410</v>
      </c>
      <c r="J10" s="102">
        <f t="shared" si="0"/>
        <v>0.04320337197049526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8" t="s">
        <v>97</v>
      </c>
      <c r="B11" s="5" t="s">
        <v>98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40178</v>
      </c>
      <c r="H11" s="7">
        <f>649*2</f>
        <v>1298</v>
      </c>
      <c r="I11" s="7">
        <f>+H11</f>
        <v>1298</v>
      </c>
      <c r="J11" s="102">
        <f t="shared" si="0"/>
        <v>0.13677555321390938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56.25">
      <c r="A12" s="88" t="s">
        <v>99</v>
      </c>
      <c r="B12" s="5" t="s">
        <v>100</v>
      </c>
      <c r="C12" s="6">
        <v>39624</v>
      </c>
      <c r="D12" s="7">
        <f>+(302.9703*2)+(307.42574)</f>
        <v>913.36634</v>
      </c>
      <c r="E12" s="6">
        <v>39507</v>
      </c>
      <c r="F12" s="7">
        <f>310*3</f>
        <v>930</v>
      </c>
      <c r="G12" s="6">
        <v>40178</v>
      </c>
      <c r="H12" s="7">
        <f>328*3</f>
        <v>984</v>
      </c>
      <c r="I12" s="7">
        <f>+H12</f>
        <v>984</v>
      </c>
      <c r="J12" s="102">
        <f t="shared" si="0"/>
        <v>0.10368809272918862</v>
      </c>
      <c r="K12" s="7">
        <f>130*3</f>
        <v>390</v>
      </c>
      <c r="L12" s="6"/>
      <c r="M12" s="7"/>
      <c r="N12" s="5"/>
      <c r="O12" s="7"/>
      <c r="P12" s="5"/>
      <c r="Q12" s="9"/>
    </row>
    <row r="13" spans="1:17" ht="78.75">
      <c r="A13" s="88" t="s">
        <v>101</v>
      </c>
      <c r="B13" s="5" t="s">
        <v>102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40178</v>
      </c>
      <c r="H13" s="7">
        <f>(649*2)+(665*6)+(710+800)</f>
        <v>6798</v>
      </c>
      <c r="I13" s="7">
        <f>+H13</f>
        <v>6798</v>
      </c>
      <c r="J13" s="102">
        <f t="shared" si="0"/>
        <v>0.7163329820864067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9490</v>
      </c>
      <c r="J23" s="103">
        <f t="shared" si="0"/>
        <v>1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+I26/$I$56</f>
        <v>0</v>
      </c>
      <c r="K26" s="82"/>
      <c r="L26" s="76"/>
      <c r="M26" s="77"/>
      <c r="N26" s="77"/>
      <c r="O26" s="75"/>
      <c r="P26" s="75"/>
      <c r="Q26" s="83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+I27/$I$56</f>
        <v>0</v>
      </c>
      <c r="K27" s="82"/>
      <c r="L27" s="76"/>
      <c r="M27" s="77"/>
      <c r="N27" s="77"/>
      <c r="O27" s="75"/>
      <c r="P27" s="75"/>
      <c r="Q27" s="83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+I28/$I$56</f>
        <v>0</v>
      </c>
      <c r="K28" s="84"/>
      <c r="L28" s="79"/>
      <c r="M28" s="80"/>
      <c r="N28" s="80"/>
      <c r="O28" s="78"/>
      <c r="P28" s="78"/>
      <c r="Q28" s="85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124</v>
      </c>
      <c r="I30" s="20" t="s">
        <v>123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6"/>
      <c r="G31" s="76"/>
      <c r="H31" s="77"/>
      <c r="I31" s="5">
        <f>SUM(I32:I33)</f>
        <v>0</v>
      </c>
      <c r="J31" s="8">
        <f aca="true" t="shared" si="1" ref="J31:J54">+I31/$I$56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5">
        <v>0</v>
      </c>
      <c r="J32" s="8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5">
        <v>0</v>
      </c>
      <c r="J33" s="8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5">
        <f>SUM(I35:I36)</f>
        <v>0</v>
      </c>
      <c r="J34" s="8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5">
        <v>0</v>
      </c>
      <c r="J35" s="8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5">
        <v>0</v>
      </c>
      <c r="J36" s="8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5">
        <f>SUM(I38:I39)</f>
        <v>0</v>
      </c>
      <c r="J37" s="8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7"/>
      <c r="F38" s="7"/>
      <c r="G38" s="6"/>
      <c r="H38" s="7"/>
      <c r="I38" s="5">
        <v>0</v>
      </c>
      <c r="J38" s="8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7"/>
      <c r="F39" s="7"/>
      <c r="G39" s="6"/>
      <c r="H39" s="7"/>
      <c r="I39" s="5">
        <v>0</v>
      </c>
      <c r="J39" s="8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5">
        <f>SUM(I41:I42)</f>
        <v>0</v>
      </c>
      <c r="J40" s="8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5">
        <v>0</v>
      </c>
      <c r="J41" s="8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5">
        <v>0</v>
      </c>
      <c r="J42" s="8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4"/>
      <c r="C43" s="76"/>
      <c r="D43" s="77"/>
      <c r="E43" s="76"/>
      <c r="F43" s="77"/>
      <c r="G43" s="76"/>
      <c r="H43" s="77"/>
      <c r="I43" s="91">
        <f>SUM(I44:I44)</f>
        <v>0</v>
      </c>
      <c r="J43" s="8">
        <f t="shared" si="1"/>
        <v>0</v>
      </c>
      <c r="K43" s="8"/>
      <c r="L43" s="6"/>
      <c r="M43" s="7"/>
      <c r="N43" s="7"/>
      <c r="O43" s="5"/>
      <c r="P43" s="5"/>
      <c r="Q43" s="9"/>
    </row>
    <row r="44" spans="1:17" ht="11.25">
      <c r="A44" s="88" t="s">
        <v>95</v>
      </c>
      <c r="B44" s="58"/>
      <c r="C44" s="6"/>
      <c r="D44" s="91"/>
      <c r="E44" s="56"/>
      <c r="F44" s="100"/>
      <c r="G44" s="6"/>
      <c r="H44" s="7"/>
      <c r="I44" s="91"/>
      <c r="J44" s="8">
        <f t="shared" si="1"/>
        <v>0</v>
      </c>
      <c r="K44" s="8"/>
      <c r="L44" s="6"/>
      <c r="M44" s="7"/>
      <c r="N44" s="7"/>
      <c r="O44" s="5"/>
      <c r="P44" s="5"/>
      <c r="Q44" s="9"/>
    </row>
    <row r="45" spans="1:17" ht="11.25">
      <c r="A45" s="33" t="s">
        <v>9</v>
      </c>
      <c r="B45" s="75"/>
      <c r="C45" s="76"/>
      <c r="D45" s="77"/>
      <c r="E45" s="76"/>
      <c r="F45" s="77"/>
      <c r="G45" s="76"/>
      <c r="H45" s="77"/>
      <c r="I45" s="5">
        <v>0</v>
      </c>
      <c r="J45" s="8">
        <f t="shared" si="1"/>
        <v>0</v>
      </c>
      <c r="K45" s="8"/>
      <c r="L45" s="6"/>
      <c r="M45" s="7"/>
      <c r="N45" s="7"/>
      <c r="O45" s="5"/>
      <c r="P45" s="5"/>
      <c r="Q45" s="9"/>
    </row>
    <row r="46" spans="1:17" ht="11.25" hidden="1" outlineLevel="1">
      <c r="A46" s="10" t="s">
        <v>12</v>
      </c>
      <c r="B46" s="5"/>
      <c r="C46" s="6"/>
      <c r="D46" s="7"/>
      <c r="E46" s="6"/>
      <c r="F46" s="7"/>
      <c r="G46" s="6"/>
      <c r="H46" s="7"/>
      <c r="I46" s="5">
        <v>100</v>
      </c>
      <c r="J46" s="8">
        <f t="shared" si="1"/>
        <v>0.01053740779768177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5">
        <v>0</v>
      </c>
      <c r="J47" s="8">
        <f t="shared" si="1"/>
        <v>0</v>
      </c>
      <c r="K47" s="8"/>
      <c r="L47" s="6"/>
      <c r="M47" s="7"/>
      <c r="N47" s="7"/>
      <c r="O47" s="5"/>
      <c r="P47" s="5"/>
      <c r="Q47" s="9"/>
    </row>
    <row r="48" spans="1:17" ht="11.25" collapsed="1">
      <c r="A48" s="33" t="s">
        <v>10</v>
      </c>
      <c r="B48" s="75"/>
      <c r="C48" s="76"/>
      <c r="D48" s="77"/>
      <c r="E48" s="76"/>
      <c r="F48" s="77"/>
      <c r="G48" s="76"/>
      <c r="H48" s="77"/>
      <c r="I48" s="5">
        <f>SUM(I49:I50)</f>
        <v>0</v>
      </c>
      <c r="J48" s="8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hidden="1" outlineLevel="1">
      <c r="A49" s="10" t="s">
        <v>12</v>
      </c>
      <c r="B49" s="5"/>
      <c r="C49" s="6"/>
      <c r="D49" s="7"/>
      <c r="E49" s="6"/>
      <c r="F49" s="7"/>
      <c r="G49" s="6"/>
      <c r="H49" s="7"/>
      <c r="I49" s="5">
        <v>0</v>
      </c>
      <c r="J49" s="8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5">
        <v>0</v>
      </c>
      <c r="J50" s="8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22.5" collapsed="1">
      <c r="A51" s="33" t="s">
        <v>82</v>
      </c>
      <c r="B51" s="75"/>
      <c r="C51" s="76"/>
      <c r="D51" s="77"/>
      <c r="E51" s="76"/>
      <c r="F51" s="77"/>
      <c r="G51" s="76"/>
      <c r="H51" s="77"/>
      <c r="I51" s="5">
        <f>SUM(I52:I53)</f>
        <v>0</v>
      </c>
      <c r="J51" s="8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hidden="1" outlineLevel="1">
      <c r="A52" s="10" t="s">
        <v>12</v>
      </c>
      <c r="B52" s="5"/>
      <c r="C52" s="6"/>
      <c r="D52" s="7"/>
      <c r="E52" s="6"/>
      <c r="F52" s="7"/>
      <c r="G52" s="6"/>
      <c r="H52" s="7"/>
      <c r="I52" s="5">
        <v>0</v>
      </c>
      <c r="J52" s="8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5">
        <v>0</v>
      </c>
      <c r="J53" s="8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23.25" customHeight="1" collapsed="1" thickBot="1">
      <c r="A54" s="29" t="s">
        <v>48</v>
      </c>
      <c r="B54" s="78"/>
      <c r="C54" s="79"/>
      <c r="D54" s="80"/>
      <c r="E54" s="79"/>
      <c r="F54" s="80"/>
      <c r="G54" s="79"/>
      <c r="H54" s="80"/>
      <c r="I54" s="89">
        <f>+I31+I34+I37+I40+I43+I45+I48+I51</f>
        <v>0</v>
      </c>
      <c r="J54" s="13">
        <f t="shared" si="1"/>
        <v>0</v>
      </c>
      <c r="K54" s="13"/>
      <c r="L54" s="30"/>
      <c r="M54" s="31"/>
      <c r="N54" s="31"/>
      <c r="O54" s="12"/>
      <c r="P54" s="12"/>
      <c r="Q54" s="32"/>
    </row>
    <row r="55" spans="3:14" ht="11.25" customHeight="1" thickBot="1">
      <c r="C55" s="2"/>
      <c r="D55" s="2"/>
      <c r="E55" s="2"/>
      <c r="F55" s="2"/>
      <c r="G55" s="2"/>
      <c r="H55" s="2"/>
      <c r="L55" s="2"/>
      <c r="M55" s="2"/>
      <c r="N55" s="2"/>
    </row>
    <row r="56" spans="1:17" ht="23.25" customHeight="1" thickBot="1">
      <c r="A56" s="19" t="s">
        <v>21</v>
      </c>
      <c r="B56" s="14"/>
      <c r="C56" s="15"/>
      <c r="D56" s="16"/>
      <c r="E56" s="15"/>
      <c r="F56" s="16"/>
      <c r="G56" s="15"/>
      <c r="H56" s="16"/>
      <c r="I56" s="92">
        <f>+I90+I93</f>
        <v>9490</v>
      </c>
      <c r="J56" s="17">
        <f>+I56/$I$56</f>
        <v>1</v>
      </c>
      <c r="K56" s="17"/>
      <c r="L56" s="15"/>
      <c r="M56" s="16"/>
      <c r="N56" s="16"/>
      <c r="O56" s="14"/>
      <c r="P56" s="14"/>
      <c r="Q56" s="18"/>
    </row>
    <row r="57" spans="3:14" s="5" customFormat="1" ht="11.25" customHeight="1" thickBot="1">
      <c r="C57" s="6"/>
      <c r="D57" s="7"/>
      <c r="E57" s="6"/>
      <c r="F57" s="7"/>
      <c r="G57" s="6"/>
      <c r="H57" s="7"/>
      <c r="J57" s="8"/>
      <c r="K57" s="8"/>
      <c r="L57" s="6"/>
      <c r="M57" s="7"/>
      <c r="N57" s="7"/>
    </row>
    <row r="58" spans="1:17" ht="15.75" customHeight="1">
      <c r="A58" s="37" t="s">
        <v>37</v>
      </c>
      <c r="B58" s="38"/>
      <c r="C58" s="39"/>
      <c r="D58" s="40"/>
      <c r="E58" s="39"/>
      <c r="F58" s="40"/>
      <c r="G58" s="39"/>
      <c r="H58" s="40"/>
      <c r="I58" s="99">
        <f>+(806+74013)/1000</f>
        <v>74.819</v>
      </c>
      <c r="J58" s="38"/>
      <c r="K58" s="38"/>
      <c r="L58" s="39"/>
      <c r="M58" s="40"/>
      <c r="N58" s="40"/>
      <c r="O58" s="38"/>
      <c r="P58" s="38"/>
      <c r="Q58" s="41"/>
    </row>
    <row r="59" spans="1:17" ht="15.75" customHeight="1">
      <c r="A59" s="33" t="s">
        <v>38</v>
      </c>
      <c r="B59" s="5"/>
      <c r="C59" s="5"/>
      <c r="D59" s="5"/>
      <c r="E59" s="5"/>
      <c r="F59" s="5"/>
      <c r="G59" s="5"/>
      <c r="H59" s="7"/>
      <c r="I59" s="5">
        <v>0</v>
      </c>
      <c r="J59" s="5"/>
      <c r="K59" s="5"/>
      <c r="L59" s="6"/>
      <c r="M59" s="7"/>
      <c r="N59" s="7"/>
      <c r="O59" s="5"/>
      <c r="P59" s="5"/>
      <c r="Q59" s="9"/>
    </row>
    <row r="60" spans="1:17" ht="15.75" customHeight="1">
      <c r="A60" s="33" t="s">
        <v>40</v>
      </c>
      <c r="B60" s="5"/>
      <c r="C60" s="6"/>
      <c r="D60" s="7"/>
      <c r="E60" s="6"/>
      <c r="F60" s="7"/>
      <c r="G60" s="6"/>
      <c r="H60" s="7"/>
      <c r="I60" s="5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42" t="s">
        <v>39</v>
      </c>
      <c r="B61" s="5"/>
      <c r="C61" s="5"/>
      <c r="D61" s="5"/>
      <c r="E61" s="5"/>
      <c r="F61" s="5"/>
      <c r="G61" s="5"/>
      <c r="H61" s="7"/>
      <c r="I61" s="5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33" t="s">
        <v>41</v>
      </c>
      <c r="B62" s="5"/>
      <c r="C62" s="6"/>
      <c r="D62" s="7"/>
      <c r="E62" s="6"/>
      <c r="F62" s="7"/>
      <c r="G62" s="6"/>
      <c r="H62" s="7"/>
      <c r="I62" s="91">
        <f>+I56+I58+I59-I61+I60</f>
        <v>9564.819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42</v>
      </c>
      <c r="B63" s="5"/>
      <c r="C63" s="6"/>
      <c r="D63" s="7"/>
      <c r="E63" s="6"/>
      <c r="F63" s="7"/>
      <c r="G63" s="6"/>
      <c r="H63" s="7"/>
      <c r="I63" s="90">
        <v>10000000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125</v>
      </c>
      <c r="B64" s="5"/>
      <c r="C64" s="6"/>
      <c r="D64" s="7"/>
      <c r="E64" s="6"/>
      <c r="F64" s="7"/>
      <c r="G64" s="6"/>
      <c r="H64" s="7"/>
      <c r="I64" s="91">
        <f>(I62*1000)/I63</f>
        <v>0.9564819</v>
      </c>
      <c r="J64" s="5"/>
      <c r="K64" s="5"/>
      <c r="L64" s="6"/>
      <c r="M64" s="7"/>
      <c r="N64" s="7"/>
      <c r="O64" s="5"/>
      <c r="P64" s="5"/>
      <c r="Q64" s="9"/>
    </row>
    <row r="65" spans="1:17" ht="23.25" thickBot="1">
      <c r="A65" s="29" t="s">
        <v>79</v>
      </c>
      <c r="B65" s="12"/>
      <c r="C65" s="30"/>
      <c r="D65" s="31"/>
      <c r="E65" s="30"/>
      <c r="F65" s="31"/>
      <c r="G65" s="30"/>
      <c r="H65" s="31"/>
      <c r="I65" s="12">
        <v>0</v>
      </c>
      <c r="J65" s="12"/>
      <c r="K65" s="12"/>
      <c r="L65" s="30"/>
      <c r="M65" s="31"/>
      <c r="N65" s="31"/>
      <c r="O65" s="12"/>
      <c r="P65" s="12"/>
      <c r="Q65" s="32"/>
    </row>
    <row r="66" ht="12" thickBot="1"/>
    <row r="67" spans="1:17" ht="23.25" customHeight="1">
      <c r="A67" s="64" t="s">
        <v>43</v>
      </c>
      <c r="B67" s="65"/>
      <c r="C67" s="66"/>
      <c r="D67" s="67"/>
      <c r="E67" s="66"/>
      <c r="F67" s="67"/>
      <c r="G67" s="66"/>
      <c r="H67" s="67"/>
      <c r="I67" s="65"/>
      <c r="J67" s="65"/>
      <c r="K67" s="65"/>
      <c r="L67" s="66"/>
      <c r="M67" s="67"/>
      <c r="N67" s="67"/>
      <c r="O67" s="65"/>
      <c r="P67" s="65"/>
      <c r="Q67" s="68"/>
    </row>
    <row r="68" spans="1:17" ht="11.25">
      <c r="A68" s="33"/>
      <c r="B68" s="5"/>
      <c r="C68" s="6"/>
      <c r="D68" s="7"/>
      <c r="E68" s="6"/>
      <c r="F68" s="7"/>
      <c r="G68" s="6"/>
      <c r="H68" s="7"/>
      <c r="I68" s="5"/>
      <c r="J68" s="5"/>
      <c r="K68" s="5"/>
      <c r="L68" s="6"/>
      <c r="M68" s="7"/>
      <c r="N68" s="7"/>
      <c r="O68" s="5"/>
      <c r="P68" s="5"/>
      <c r="Q68" s="9"/>
    </row>
    <row r="69" spans="1:17" s="11" customFormat="1" ht="11.25">
      <c r="A69" s="125" t="s">
        <v>63</v>
      </c>
      <c r="B69" s="140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7"/>
    </row>
    <row r="70" spans="1:17" ht="11.25">
      <c r="A70" s="125"/>
      <c r="B70" s="140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50"/>
      <c r="N70" s="50"/>
      <c r="O70" s="48"/>
      <c r="P70" s="48"/>
      <c r="Q70" s="51"/>
    </row>
    <row r="71" spans="1:17" ht="11.25">
      <c r="A71" s="33" t="s">
        <v>89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5"/>
      <c r="M71" s="5"/>
      <c r="N71" s="5"/>
      <c r="O71" s="6"/>
      <c r="P71" s="6"/>
      <c r="Q71" s="52"/>
    </row>
    <row r="72" spans="1:17" ht="11.25">
      <c r="A72" s="33"/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43" t="s">
        <v>44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4"/>
    </row>
    <row r="74" spans="1:17" s="1" customFormat="1" ht="22.5" customHeight="1">
      <c r="A74" s="71" t="s">
        <v>60</v>
      </c>
      <c r="B74" s="54" t="s">
        <v>32</v>
      </c>
      <c r="C74" s="142" t="s">
        <v>74</v>
      </c>
      <c r="D74" s="142"/>
      <c r="E74" s="141" t="s">
        <v>122</v>
      </c>
      <c r="F74" s="141"/>
      <c r="G74" s="54" t="s">
        <v>61</v>
      </c>
      <c r="H74" s="55" t="s">
        <v>34</v>
      </c>
      <c r="I74" s="143" t="s">
        <v>62</v>
      </c>
      <c r="J74" s="132"/>
      <c r="K74" s="132"/>
      <c r="L74" s="132"/>
      <c r="M74" s="132"/>
      <c r="N74" s="132"/>
      <c r="O74" s="132"/>
      <c r="P74" s="132"/>
      <c r="Q74" s="133"/>
    </row>
    <row r="75" spans="1:17" ht="12.75">
      <c r="A75" s="33" t="s">
        <v>89</v>
      </c>
      <c r="B75" s="56"/>
      <c r="C75" s="128"/>
      <c r="D75" s="128"/>
      <c r="E75" s="128"/>
      <c r="F75" s="128"/>
      <c r="G75" s="70"/>
      <c r="H75" s="69"/>
      <c r="I75" s="143"/>
      <c r="J75" s="132"/>
      <c r="K75" s="132"/>
      <c r="L75" s="132"/>
      <c r="M75" s="132"/>
      <c r="N75" s="132"/>
      <c r="O75" s="132"/>
      <c r="P75" s="132"/>
      <c r="Q75" s="133"/>
    </row>
    <row r="76" spans="1:17" ht="12.75" hidden="1" outlineLevel="1">
      <c r="A76" s="33" t="s">
        <v>75</v>
      </c>
      <c r="B76" s="56"/>
      <c r="C76" s="128"/>
      <c r="D76" s="128"/>
      <c r="E76" s="128"/>
      <c r="F76" s="128"/>
      <c r="G76" s="70"/>
      <c r="H76" s="69"/>
      <c r="I76" s="143"/>
      <c r="J76" s="132"/>
      <c r="K76" s="132"/>
      <c r="L76" s="132"/>
      <c r="M76" s="132"/>
      <c r="N76" s="132"/>
      <c r="O76" s="132"/>
      <c r="P76" s="132"/>
      <c r="Q76" s="133"/>
    </row>
    <row r="77" spans="1:17" ht="11.25" customHeight="1" hidden="1" outlineLevel="1">
      <c r="A77" s="33" t="s">
        <v>75</v>
      </c>
      <c r="B77" s="57"/>
      <c r="C77" s="129"/>
      <c r="D77" s="129"/>
      <c r="E77" s="141"/>
      <c r="F77" s="141"/>
      <c r="G77" s="70"/>
      <c r="H77" s="69"/>
      <c r="I77" s="143"/>
      <c r="J77" s="132"/>
      <c r="K77" s="132"/>
      <c r="L77" s="132"/>
      <c r="M77" s="132"/>
      <c r="N77" s="132"/>
      <c r="O77" s="132"/>
      <c r="P77" s="132"/>
      <c r="Q77" s="133"/>
    </row>
    <row r="78" spans="1:17" ht="11.25" customHeight="1" hidden="1" outlineLevel="1">
      <c r="A78" s="33"/>
      <c r="B78" s="57"/>
      <c r="C78" s="129"/>
      <c r="D78" s="129"/>
      <c r="E78" s="141"/>
      <c r="F78" s="141"/>
      <c r="G78" s="70"/>
      <c r="H78" s="69"/>
      <c r="I78" s="143"/>
      <c r="J78" s="132"/>
      <c r="K78" s="132"/>
      <c r="L78" s="132"/>
      <c r="M78" s="132"/>
      <c r="N78" s="132"/>
      <c r="O78" s="132"/>
      <c r="P78" s="132"/>
      <c r="Q78" s="133"/>
    </row>
    <row r="79" spans="1:17" s="5" customFormat="1" ht="12.75" collapsed="1">
      <c r="A79" s="125" t="s">
        <v>45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73"/>
      <c r="Q79" s="74"/>
    </row>
    <row r="80" spans="1:17" s="5" customFormat="1" ht="25.5" customHeight="1">
      <c r="A80" s="137" t="s">
        <v>89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5" customFormat="1" ht="12.75">
      <c r="A81" s="125" t="s">
        <v>46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3"/>
    </row>
    <row r="82" spans="1:17" s="5" customFormat="1" ht="25.5" customHeight="1">
      <c r="A82" s="137" t="s">
        <v>89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</row>
    <row r="83" spans="1:17" s="5" customFormat="1" ht="12.75">
      <c r="A83" s="125" t="s">
        <v>80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3"/>
    </row>
    <row r="84" spans="1:17" s="5" customFormat="1" ht="25.5" customHeight="1" thickBot="1">
      <c r="A84" s="134" t="s">
        <v>89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6"/>
    </row>
    <row r="85" ht="12" thickBot="1"/>
    <row r="86" spans="1:17" ht="21" customHeight="1">
      <c r="A86" s="130" t="s">
        <v>49</v>
      </c>
      <c r="B86" s="131"/>
      <c r="C86" s="131"/>
      <c r="D86" s="131"/>
      <c r="E86" s="131"/>
      <c r="F86" s="131"/>
      <c r="G86" s="131"/>
      <c r="H86" s="131"/>
      <c r="I86" s="65"/>
      <c r="J86" s="65"/>
      <c r="K86" s="65"/>
      <c r="L86" s="66"/>
      <c r="M86" s="67"/>
      <c r="N86" s="67"/>
      <c r="O86" s="65"/>
      <c r="P86" s="65"/>
      <c r="Q86" s="68"/>
    </row>
    <row r="87" spans="1:17" ht="11.25">
      <c r="A87" s="125" t="s">
        <v>50</v>
      </c>
      <c r="B87" s="127"/>
      <c r="C87" s="127"/>
      <c r="D87" s="127"/>
      <c r="E87" s="127"/>
      <c r="F87" s="127"/>
      <c r="G87" s="127"/>
      <c r="H87" s="127"/>
      <c r="I87" s="5"/>
      <c r="J87" s="5"/>
      <c r="K87" s="5"/>
      <c r="L87" s="6"/>
      <c r="M87" s="7"/>
      <c r="N87" s="7"/>
      <c r="O87" s="5"/>
      <c r="P87" s="5"/>
      <c r="Q87" s="9"/>
    </row>
    <row r="88" spans="1:17" s="5" customFormat="1" ht="11.25">
      <c r="A88" s="118" t="s">
        <v>81</v>
      </c>
      <c r="B88" s="119"/>
      <c r="C88" s="119"/>
      <c r="D88" s="119"/>
      <c r="E88" s="119"/>
      <c r="F88" s="119"/>
      <c r="G88" s="119"/>
      <c r="H88" s="119"/>
      <c r="I88" s="91">
        <f>+I23</f>
        <v>9490</v>
      </c>
      <c r="J88" s="8"/>
      <c r="L88" s="6"/>
      <c r="M88" s="7"/>
      <c r="N88" s="7"/>
      <c r="Q88" s="9"/>
    </row>
    <row r="89" spans="1:17" s="5" customFormat="1" ht="11.25">
      <c r="A89" s="118" t="s">
        <v>83</v>
      </c>
      <c r="B89" s="119"/>
      <c r="C89" s="119"/>
      <c r="D89" s="119"/>
      <c r="E89" s="119"/>
      <c r="F89" s="119"/>
      <c r="G89" s="119"/>
      <c r="H89" s="119"/>
      <c r="I89" s="91">
        <f>MIN(SUM(C71:E71),I54)</f>
        <v>0</v>
      </c>
      <c r="J89" s="8"/>
      <c r="K89" s="8"/>
      <c r="L89" s="6"/>
      <c r="M89" s="7"/>
      <c r="N89" s="7"/>
      <c r="Q89" s="9"/>
    </row>
    <row r="90" spans="1:17" s="5" customFormat="1" ht="11.25">
      <c r="A90" s="118" t="s">
        <v>84</v>
      </c>
      <c r="B90" s="119"/>
      <c r="C90" s="119"/>
      <c r="D90" s="119"/>
      <c r="E90" s="119"/>
      <c r="F90" s="119"/>
      <c r="G90" s="119"/>
      <c r="H90" s="119"/>
      <c r="I90" s="91">
        <f>+I88+I89</f>
        <v>9490</v>
      </c>
      <c r="K90" s="8">
        <f>+I90/I94</f>
        <v>1</v>
      </c>
      <c r="L90" s="6"/>
      <c r="M90" s="7"/>
      <c r="N90" s="7"/>
      <c r="Q90" s="9"/>
    </row>
    <row r="91" spans="1:17" s="5" customFormat="1" ht="11.25">
      <c r="A91" s="118" t="s">
        <v>65</v>
      </c>
      <c r="B91" s="119"/>
      <c r="C91" s="119"/>
      <c r="D91" s="119"/>
      <c r="E91" s="119"/>
      <c r="F91" s="119"/>
      <c r="G91" s="119"/>
      <c r="H91" s="119"/>
      <c r="I91" s="91">
        <f>+I28</f>
        <v>0</v>
      </c>
      <c r="J91" s="8"/>
      <c r="L91" s="6"/>
      <c r="M91" s="7"/>
      <c r="N91" s="7"/>
      <c r="Q91" s="9"/>
    </row>
    <row r="92" spans="1:17" s="5" customFormat="1" ht="11.25">
      <c r="A92" s="118" t="s">
        <v>66</v>
      </c>
      <c r="B92" s="119"/>
      <c r="C92" s="119"/>
      <c r="D92" s="119"/>
      <c r="E92" s="119"/>
      <c r="F92" s="119"/>
      <c r="G92" s="119"/>
      <c r="H92" s="119"/>
      <c r="I92" s="91">
        <f>IF(I54-I89&lt;0,0,I54-I89)</f>
        <v>0</v>
      </c>
      <c r="J92" s="8"/>
      <c r="K92" s="8"/>
      <c r="L92" s="6"/>
      <c r="M92" s="7"/>
      <c r="N92" s="7"/>
      <c r="Q92" s="9"/>
    </row>
    <row r="93" spans="1:17" s="5" customFormat="1" ht="11.25">
      <c r="A93" s="118" t="s">
        <v>85</v>
      </c>
      <c r="B93" s="119"/>
      <c r="C93" s="119"/>
      <c r="D93" s="119"/>
      <c r="E93" s="119"/>
      <c r="F93" s="119"/>
      <c r="G93" s="119"/>
      <c r="H93" s="119"/>
      <c r="I93" s="91">
        <f>SUM(I91:I92)</f>
        <v>0</v>
      </c>
      <c r="K93" s="8">
        <f>+I93/I94</f>
        <v>0</v>
      </c>
      <c r="L93" s="6"/>
      <c r="M93" s="7"/>
      <c r="N93" s="7"/>
      <c r="Q93" s="9"/>
    </row>
    <row r="94" spans="1:17" s="5" customFormat="1" ht="11.25">
      <c r="A94" s="118" t="s">
        <v>21</v>
      </c>
      <c r="B94" s="124"/>
      <c r="C94" s="124"/>
      <c r="D94" s="124"/>
      <c r="E94" s="124"/>
      <c r="F94" s="124"/>
      <c r="G94" s="124"/>
      <c r="H94" s="124"/>
      <c r="I94" s="91">
        <f>+I56</f>
        <v>9490</v>
      </c>
      <c r="K94" s="8"/>
      <c r="L94" s="6"/>
      <c r="M94" s="7"/>
      <c r="N94" s="7"/>
      <c r="Q94" s="9"/>
    </row>
    <row r="95" spans="1:17" s="5" customFormat="1" ht="11.25">
      <c r="A95" s="125" t="s">
        <v>51</v>
      </c>
      <c r="B95" s="127"/>
      <c r="C95" s="127"/>
      <c r="D95" s="127"/>
      <c r="E95" s="127"/>
      <c r="F95" s="127"/>
      <c r="G95" s="127"/>
      <c r="H95" s="127"/>
      <c r="L95" s="6"/>
      <c r="M95" s="7"/>
      <c r="N95" s="7"/>
      <c r="Q95" s="9"/>
    </row>
    <row r="96" spans="1:17" s="5" customFormat="1" ht="11.25">
      <c r="A96" s="118" t="s">
        <v>52</v>
      </c>
      <c r="B96" s="119"/>
      <c r="C96" s="119"/>
      <c r="D96" s="119"/>
      <c r="E96" s="119"/>
      <c r="F96" s="119"/>
      <c r="G96" s="119"/>
      <c r="H96" s="119"/>
      <c r="I96" s="5">
        <f>+I40</f>
        <v>0</v>
      </c>
      <c r="L96" s="6"/>
      <c r="M96" s="7"/>
      <c r="N96" s="7"/>
      <c r="Q96" s="9"/>
    </row>
    <row r="97" spans="1:17" ht="11.25">
      <c r="A97" s="118" t="s">
        <v>53</v>
      </c>
      <c r="B97" s="119"/>
      <c r="C97" s="119"/>
      <c r="D97" s="119"/>
      <c r="E97" s="119"/>
      <c r="F97" s="119"/>
      <c r="G97" s="119"/>
      <c r="H97" s="119"/>
      <c r="I97" s="91">
        <f>+I43</f>
        <v>0</v>
      </c>
      <c r="K97" s="5"/>
      <c r="L97" s="6"/>
      <c r="M97" s="7"/>
      <c r="N97" s="7"/>
      <c r="O97" s="5"/>
      <c r="P97" s="5"/>
      <c r="Q97" s="9"/>
    </row>
    <row r="98" spans="1:17" ht="11.25">
      <c r="A98" s="118" t="s">
        <v>57</v>
      </c>
      <c r="B98" s="119"/>
      <c r="C98" s="119"/>
      <c r="D98" s="119"/>
      <c r="E98" s="119"/>
      <c r="F98" s="119"/>
      <c r="G98" s="119"/>
      <c r="H98" s="119"/>
      <c r="I98" s="91">
        <f>+I96+I97</f>
        <v>0</v>
      </c>
      <c r="K98" s="8">
        <f>+I98/I99</f>
        <v>0</v>
      </c>
      <c r="L98" s="6"/>
      <c r="M98" s="7"/>
      <c r="N98" s="7"/>
      <c r="O98" s="5"/>
      <c r="P98" s="5"/>
      <c r="Q98" s="9"/>
    </row>
    <row r="99" spans="1:17" ht="11.25">
      <c r="A99" s="118" t="s">
        <v>21</v>
      </c>
      <c r="B99" s="124"/>
      <c r="C99" s="124"/>
      <c r="D99" s="124"/>
      <c r="E99" s="124"/>
      <c r="F99" s="124"/>
      <c r="G99" s="124"/>
      <c r="H99" s="124"/>
      <c r="I99" s="91">
        <f>+I94</f>
        <v>9490</v>
      </c>
      <c r="K99" s="8"/>
      <c r="L99" s="6"/>
      <c r="M99" s="7"/>
      <c r="N99" s="7"/>
      <c r="O99" s="5"/>
      <c r="P99" s="5"/>
      <c r="Q99" s="9"/>
    </row>
    <row r="100" spans="1:17" ht="11.25">
      <c r="A100" s="125" t="s">
        <v>67</v>
      </c>
      <c r="B100" s="127"/>
      <c r="C100" s="127"/>
      <c r="D100" s="127"/>
      <c r="E100" s="127"/>
      <c r="F100" s="127"/>
      <c r="G100" s="127"/>
      <c r="H100" s="127"/>
      <c r="I100" s="5"/>
      <c r="K100" s="5"/>
      <c r="L100" s="6"/>
      <c r="M100" s="7"/>
      <c r="N100" s="7"/>
      <c r="O100" s="5"/>
      <c r="P100" s="5"/>
      <c r="Q100" s="9"/>
    </row>
    <row r="101" spans="1:17" ht="11.25" hidden="1">
      <c r="A101" s="118" t="s">
        <v>54</v>
      </c>
      <c r="B101" s="119"/>
      <c r="C101" s="119"/>
      <c r="D101" s="119"/>
      <c r="E101" s="119"/>
      <c r="F101" s="119"/>
      <c r="G101" s="119"/>
      <c r="H101" s="119"/>
      <c r="I101" s="5">
        <f>+I26</f>
        <v>0</v>
      </c>
      <c r="K101" s="5"/>
      <c r="L101" s="6"/>
      <c r="M101" s="7"/>
      <c r="N101" s="7"/>
      <c r="O101" s="5"/>
      <c r="P101" s="5"/>
      <c r="Q101" s="9"/>
    </row>
    <row r="102" spans="1:17" ht="11.25" hidden="1">
      <c r="A102" s="118" t="s">
        <v>55</v>
      </c>
      <c r="B102" s="119"/>
      <c r="C102" s="120"/>
      <c r="D102" s="121"/>
      <c r="E102" s="120"/>
      <c r="F102" s="121"/>
      <c r="G102" s="120"/>
      <c r="H102" s="121"/>
      <c r="I102" s="5">
        <f>+I27</f>
        <v>0</v>
      </c>
      <c r="K102" s="5"/>
      <c r="L102" s="6"/>
      <c r="M102" s="7"/>
      <c r="N102" s="7"/>
      <c r="O102" s="5"/>
      <c r="P102" s="5"/>
      <c r="Q102" s="9"/>
    </row>
    <row r="103" spans="1:17" ht="11.25">
      <c r="A103" s="118" t="s">
        <v>56</v>
      </c>
      <c r="B103" s="119"/>
      <c r="C103" s="119"/>
      <c r="D103" s="119"/>
      <c r="E103" s="119"/>
      <c r="F103" s="119"/>
      <c r="G103" s="119"/>
      <c r="H103" s="119"/>
      <c r="I103" s="5">
        <f>+I101+I102</f>
        <v>0</v>
      </c>
      <c r="K103" s="8">
        <f>+I103/I104</f>
        <v>0</v>
      </c>
      <c r="L103" s="6"/>
      <c r="M103" s="7"/>
      <c r="N103" s="7"/>
      <c r="O103" s="5"/>
      <c r="P103" s="5"/>
      <c r="Q103" s="9"/>
    </row>
    <row r="104" spans="1:17" ht="11.25">
      <c r="A104" s="118" t="s">
        <v>21</v>
      </c>
      <c r="B104" s="124"/>
      <c r="C104" s="124"/>
      <c r="D104" s="124"/>
      <c r="E104" s="124"/>
      <c r="F104" s="124"/>
      <c r="G104" s="124"/>
      <c r="H104" s="124"/>
      <c r="I104" s="91">
        <f>+I99</f>
        <v>9490</v>
      </c>
      <c r="K104" s="5"/>
      <c r="L104" s="6"/>
      <c r="M104" s="7"/>
      <c r="N104" s="7"/>
      <c r="O104" s="5"/>
      <c r="P104" s="5"/>
      <c r="Q104" s="9"/>
    </row>
    <row r="105" spans="1:17" ht="11.25">
      <c r="A105" s="125" t="s">
        <v>68</v>
      </c>
      <c r="B105" s="126"/>
      <c r="C105" s="126"/>
      <c r="D105" s="126"/>
      <c r="E105" s="126"/>
      <c r="F105" s="126"/>
      <c r="G105" s="126"/>
      <c r="H105" s="126"/>
      <c r="I105" s="5"/>
      <c r="K105" s="5"/>
      <c r="L105" s="6"/>
      <c r="M105" s="7"/>
      <c r="N105" s="7"/>
      <c r="O105" s="5"/>
      <c r="P105" s="5"/>
      <c r="Q105" s="9"/>
    </row>
    <row r="106" spans="1:17" ht="22.5">
      <c r="A106" s="33"/>
      <c r="B106" s="60" t="s">
        <v>17</v>
      </c>
      <c r="C106" s="72" t="s">
        <v>26</v>
      </c>
      <c r="D106" s="61" t="s">
        <v>87</v>
      </c>
      <c r="E106" s="6"/>
      <c r="F106" s="62"/>
      <c r="G106" s="5"/>
      <c r="H106" s="5"/>
      <c r="I106" s="5" t="s">
        <v>1</v>
      </c>
      <c r="K106" s="5"/>
      <c r="L106" s="6"/>
      <c r="M106" s="7"/>
      <c r="N106" s="7"/>
      <c r="O106" s="5"/>
      <c r="P106" s="5"/>
      <c r="Q106" s="9"/>
    </row>
    <row r="107" spans="1:17" ht="11.25" hidden="1">
      <c r="A107" s="59" t="s">
        <v>58</v>
      </c>
      <c r="B107" s="63">
        <f>+C7</f>
        <v>0</v>
      </c>
      <c r="C107" s="72">
        <f>+P1</f>
        <v>40359</v>
      </c>
      <c r="D107" s="58" t="str">
        <f>IF(B107&lt;P1-365*5,"Evet","Hayır")</f>
        <v>Evet</v>
      </c>
      <c r="I107" s="7">
        <f>+I7</f>
        <v>0</v>
      </c>
      <c r="K107" s="8">
        <f>+I109/I110</f>
        <v>0</v>
      </c>
      <c r="L107" s="7"/>
      <c r="M107" s="7"/>
      <c r="N107" s="7"/>
      <c r="O107" s="5"/>
      <c r="P107" s="5"/>
      <c r="Q107" s="9"/>
    </row>
    <row r="108" spans="1:17" ht="11.25" hidden="1">
      <c r="A108" s="59" t="s">
        <v>59</v>
      </c>
      <c r="B108" s="63">
        <f>+C8</f>
        <v>0</v>
      </c>
      <c r="C108" s="72">
        <f>+P1</f>
        <v>40359</v>
      </c>
      <c r="D108" s="58" t="str">
        <f>IF(B108&lt;P1-365*5,"Evet","Hayır")</f>
        <v>Evet</v>
      </c>
      <c r="E108" s="2"/>
      <c r="F108" s="2"/>
      <c r="G108" s="2"/>
      <c r="H108" s="2"/>
      <c r="I108" s="7">
        <f>+I8</f>
        <v>0</v>
      </c>
      <c r="K108" s="8"/>
      <c r="L108" s="6"/>
      <c r="M108" s="7"/>
      <c r="N108" s="7"/>
      <c r="O108" s="5"/>
      <c r="P108" s="5"/>
      <c r="Q108" s="9"/>
    </row>
    <row r="109" spans="1:17" ht="11.25" customHeight="1">
      <c r="A109" s="59" t="s">
        <v>64</v>
      </c>
      <c r="B109" s="44"/>
      <c r="C109" s="44"/>
      <c r="D109" s="44"/>
      <c r="E109" s="50"/>
      <c r="F109" s="44"/>
      <c r="G109" s="44"/>
      <c r="H109" s="44"/>
      <c r="I109" s="7">
        <f>+IF(D107="Evet",I107,0)+IF(D108="Evet",I108,0)</f>
        <v>0</v>
      </c>
      <c r="K109" s="8"/>
      <c r="L109" s="6"/>
      <c r="M109" s="7"/>
      <c r="N109" s="7"/>
      <c r="O109" s="5"/>
      <c r="P109" s="5"/>
      <c r="Q109" s="9"/>
    </row>
    <row r="110" spans="1:17" ht="12.75">
      <c r="A110" s="95" t="s">
        <v>21</v>
      </c>
      <c r="B110" s="44"/>
      <c r="C110" s="44"/>
      <c r="D110" s="44"/>
      <c r="E110" s="50"/>
      <c r="F110" s="44"/>
      <c r="G110" s="44"/>
      <c r="H110" s="44"/>
      <c r="I110" s="91">
        <f>+I104</f>
        <v>9490</v>
      </c>
      <c r="K110" s="8"/>
      <c r="L110" s="6"/>
      <c r="M110" s="7"/>
      <c r="N110" s="7"/>
      <c r="O110" s="5"/>
      <c r="P110" s="5"/>
      <c r="Q110" s="9"/>
    </row>
    <row r="111" spans="1:17" s="5" customFormat="1" ht="11.25">
      <c r="A111" s="43" t="s">
        <v>69</v>
      </c>
      <c r="C111" s="6"/>
      <c r="D111" s="7"/>
      <c r="E111" s="6"/>
      <c r="F111" s="7"/>
      <c r="G111" s="6"/>
      <c r="H111" s="7"/>
      <c r="L111" s="6"/>
      <c r="M111" s="7"/>
      <c r="N111" s="7"/>
      <c r="Q111" s="9"/>
    </row>
    <row r="112" spans="1:17" s="5" customFormat="1" ht="11.25" hidden="1">
      <c r="A112" s="59" t="s">
        <v>70</v>
      </c>
      <c r="B112" s="5" t="s">
        <v>75</v>
      </c>
      <c r="C112" s="6"/>
      <c r="D112" s="7"/>
      <c r="E112" s="6"/>
      <c r="F112" s="7"/>
      <c r="G112" s="6"/>
      <c r="H112" s="7"/>
      <c r="I112" s="7">
        <f>+E75</f>
        <v>0</v>
      </c>
      <c r="L112" s="6"/>
      <c r="M112" s="7"/>
      <c r="N112" s="7"/>
      <c r="Q112" s="9"/>
    </row>
    <row r="113" spans="1:17" ht="11.25" hidden="1">
      <c r="A113" s="59" t="s">
        <v>71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J113" s="5"/>
      <c r="K113" s="5"/>
      <c r="L113" s="6"/>
      <c r="M113" s="7"/>
      <c r="N113" s="7"/>
      <c r="O113" s="5"/>
      <c r="P113" s="5"/>
      <c r="Q113" s="9"/>
    </row>
    <row r="114" spans="1:17" ht="11.25" hidden="1">
      <c r="A114" s="59" t="s">
        <v>72</v>
      </c>
      <c r="B114" s="5" t="s">
        <v>75</v>
      </c>
      <c r="C114" s="6"/>
      <c r="D114" s="7"/>
      <c r="E114" s="6"/>
      <c r="F114" s="7"/>
      <c r="G114" s="6"/>
      <c r="H114" s="7"/>
      <c r="I114" s="5">
        <f>+E77</f>
        <v>0</v>
      </c>
      <c r="J114" s="5"/>
      <c r="K114" s="5"/>
      <c r="L114" s="6"/>
      <c r="M114" s="7"/>
      <c r="N114" s="7"/>
      <c r="O114" s="5"/>
      <c r="P114" s="5"/>
      <c r="Q114" s="9"/>
    </row>
    <row r="115" spans="1:17" ht="11.25">
      <c r="A115" s="59" t="s">
        <v>73</v>
      </c>
      <c r="B115" s="5"/>
      <c r="C115" s="6"/>
      <c r="D115" s="7"/>
      <c r="E115" s="6"/>
      <c r="F115" s="7"/>
      <c r="G115" s="6"/>
      <c r="H115" s="7"/>
      <c r="I115" s="7">
        <f>SUM(I112:I114)</f>
        <v>0</v>
      </c>
      <c r="K115" s="81">
        <f>+I115/I116</f>
        <v>0</v>
      </c>
      <c r="L115" s="6"/>
      <c r="M115" s="7"/>
      <c r="N115" s="7"/>
      <c r="O115" s="5"/>
      <c r="P115" s="5"/>
      <c r="Q115" s="9"/>
    </row>
    <row r="116" spans="1:17" ht="12" thickBot="1">
      <c r="A116" s="122" t="s">
        <v>41</v>
      </c>
      <c r="B116" s="123"/>
      <c r="C116" s="123"/>
      <c r="D116" s="123"/>
      <c r="E116" s="123"/>
      <c r="F116" s="123"/>
      <c r="G116" s="123"/>
      <c r="H116" s="123"/>
      <c r="I116" s="89">
        <f>+I62</f>
        <v>9564.819</v>
      </c>
      <c r="J116" s="12"/>
      <c r="K116" s="12"/>
      <c r="L116" s="30"/>
      <c r="M116" s="31"/>
      <c r="N116" s="31"/>
      <c r="O116" s="12"/>
      <c r="P116" s="12"/>
      <c r="Q116" s="32"/>
    </row>
    <row r="118" spans="1:3" ht="11.25">
      <c r="A118" s="93" t="s">
        <v>90</v>
      </c>
      <c r="B118" s="93"/>
      <c r="C118" s="93"/>
    </row>
    <row r="120" spans="1:19" ht="11.25">
      <c r="A120" s="117" t="s">
        <v>92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96"/>
      <c r="S120" s="96"/>
    </row>
    <row r="122" spans="1:14" ht="22.5">
      <c r="A122" s="97"/>
      <c r="B122" s="114" t="s">
        <v>93</v>
      </c>
      <c r="C122" s="114" t="s">
        <v>94</v>
      </c>
      <c r="G122" s="2"/>
      <c r="H122" s="2"/>
      <c r="J122" s="3"/>
      <c r="K122" s="4"/>
      <c r="L122" s="4"/>
      <c r="M122" s="2"/>
      <c r="N122" s="2"/>
    </row>
    <row r="123" spans="1:14" ht="11.25">
      <c r="A123" s="112" t="s">
        <v>103</v>
      </c>
      <c r="B123" s="106">
        <v>410</v>
      </c>
      <c r="C123" s="106">
        <f>B123*1.01</f>
        <v>414.1</v>
      </c>
      <c r="G123" s="2"/>
      <c r="H123" s="2"/>
      <c r="J123" s="3"/>
      <c r="K123" s="4"/>
      <c r="L123" s="4"/>
      <c r="M123" s="2"/>
      <c r="N123" s="2"/>
    </row>
    <row r="124" spans="1:14" ht="11.25">
      <c r="A124" s="112" t="s">
        <v>97</v>
      </c>
      <c r="B124" s="106">
        <f>649*2</f>
        <v>1298</v>
      </c>
      <c r="C124" s="106">
        <f>B124*1.18</f>
        <v>1531.6399999999999</v>
      </c>
      <c r="G124" s="2"/>
      <c r="H124" s="2"/>
      <c r="J124" s="3"/>
      <c r="K124" s="4"/>
      <c r="L124" s="4"/>
      <c r="M124" s="2"/>
      <c r="N124" s="2"/>
    </row>
    <row r="125" spans="1:3" ht="11.25">
      <c r="A125" s="112" t="s">
        <v>99</v>
      </c>
      <c r="B125" s="106">
        <f>328*3</f>
        <v>984</v>
      </c>
      <c r="C125" s="106">
        <f>B125*1.01</f>
        <v>993.84</v>
      </c>
    </row>
    <row r="126" spans="1:3" ht="11.25">
      <c r="A126" s="112" t="s">
        <v>101</v>
      </c>
      <c r="B126" s="106">
        <f>(649*2)+(665*6)+(710+800)</f>
        <v>6798</v>
      </c>
      <c r="C126" s="106">
        <f>B126*1.18</f>
        <v>8021.639999999999</v>
      </c>
    </row>
    <row r="127" spans="1:3" ht="11.25">
      <c r="A127" s="98"/>
      <c r="B127" s="105">
        <f>SUM(B123:B126)</f>
        <v>9490</v>
      </c>
      <c r="C127" s="105">
        <f>SUM(C123:C126)</f>
        <v>10961.22</v>
      </c>
    </row>
    <row r="128" spans="1:3" ht="11.25">
      <c r="A128" s="98"/>
      <c r="B128" s="113"/>
      <c r="C128" s="113"/>
    </row>
    <row r="129" spans="1:17" ht="11.25">
      <c r="A129" s="117" t="s">
        <v>118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1" spans="3:10" ht="15.75" customHeight="1">
      <c r="C131" s="115" t="s">
        <v>116</v>
      </c>
      <c r="D131" s="115"/>
      <c r="E131" s="115" t="s">
        <v>117</v>
      </c>
      <c r="F131" s="115"/>
      <c r="G131" s="115" t="s">
        <v>91</v>
      </c>
      <c r="H131" s="115"/>
      <c r="I131" s="116" t="s">
        <v>120</v>
      </c>
      <c r="J131" s="116"/>
    </row>
    <row r="132" spans="3:10" ht="14.25" customHeight="1">
      <c r="C132" s="111" t="s">
        <v>108</v>
      </c>
      <c r="D132" s="111" t="s">
        <v>109</v>
      </c>
      <c r="E132" s="111" t="s">
        <v>108</v>
      </c>
      <c r="F132" s="111" t="s">
        <v>109</v>
      </c>
      <c r="G132" s="111" t="s">
        <v>108</v>
      </c>
      <c r="H132" s="111" t="s">
        <v>109</v>
      </c>
      <c r="I132" s="111" t="s">
        <v>108</v>
      </c>
      <c r="J132" s="111" t="s">
        <v>109</v>
      </c>
    </row>
    <row r="133" spans="2:17" ht="15" customHeight="1">
      <c r="B133" s="109" t="s">
        <v>107</v>
      </c>
      <c r="C133" s="110">
        <v>376.23762</v>
      </c>
      <c r="D133" s="110">
        <f>+C133*1</f>
        <v>376.23762</v>
      </c>
      <c r="E133" s="110">
        <v>385</v>
      </c>
      <c r="F133" s="110">
        <f>+E133*1</f>
        <v>385</v>
      </c>
      <c r="G133" s="110">
        <v>410</v>
      </c>
      <c r="H133" s="110">
        <f>+G133*1</f>
        <v>410</v>
      </c>
      <c r="I133" s="110">
        <v>220</v>
      </c>
      <c r="J133" s="110">
        <f>+I133*1</f>
        <v>220</v>
      </c>
      <c r="K133" s="4"/>
      <c r="L133" s="2"/>
      <c r="M133" s="2"/>
      <c r="N133" s="2"/>
      <c r="O133" s="3"/>
      <c r="P133" s="4"/>
      <c r="Q133" s="4"/>
    </row>
    <row r="134" spans="2:17" ht="15" customHeight="1">
      <c r="B134" s="109" t="s">
        <v>104</v>
      </c>
      <c r="C134" s="110">
        <v>625</v>
      </c>
      <c r="D134" s="110">
        <f>+C134*2</f>
        <v>1250</v>
      </c>
      <c r="E134" s="110">
        <v>680</v>
      </c>
      <c r="F134" s="110">
        <f>+E134*2</f>
        <v>1360</v>
      </c>
      <c r="G134" s="110">
        <v>649</v>
      </c>
      <c r="H134" s="110">
        <f>+G134*2</f>
        <v>1298</v>
      </c>
      <c r="I134" s="110">
        <v>225</v>
      </c>
      <c r="J134" s="110">
        <f>+I134*2</f>
        <v>450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9" t="s">
        <v>110</v>
      </c>
      <c r="C135" s="110"/>
      <c r="D135" s="110">
        <f>SUM(D136:D137)</f>
        <v>913.36634</v>
      </c>
      <c r="E135" s="110"/>
      <c r="F135" s="110">
        <f>SUM(F136:F137)</f>
        <v>930</v>
      </c>
      <c r="G135" s="110"/>
      <c r="H135" s="110">
        <f>SUM(H136:H137)</f>
        <v>984</v>
      </c>
      <c r="I135" s="110"/>
      <c r="J135" s="110">
        <f>SUM(J136:J137)</f>
        <v>390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7" t="s">
        <v>105</v>
      </c>
      <c r="C136" s="106">
        <v>302.9703</v>
      </c>
      <c r="D136" s="106">
        <f>+C136*2</f>
        <v>605.9406</v>
      </c>
      <c r="E136" s="106">
        <v>310</v>
      </c>
      <c r="F136" s="106">
        <f>+E136*2</f>
        <v>620</v>
      </c>
      <c r="G136" s="106">
        <v>328</v>
      </c>
      <c r="H136" s="106">
        <f>+G136*2</f>
        <v>656</v>
      </c>
      <c r="I136" s="106">
        <v>130</v>
      </c>
      <c r="J136" s="106">
        <f>+I136*2</f>
        <v>260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7" t="s">
        <v>106</v>
      </c>
      <c r="C137" s="106">
        <v>307.42574</v>
      </c>
      <c r="D137" s="106">
        <f>+C137*1</f>
        <v>307.42574</v>
      </c>
      <c r="E137" s="106">
        <v>310</v>
      </c>
      <c r="F137" s="106">
        <f>+E137*1</f>
        <v>310</v>
      </c>
      <c r="G137" s="106">
        <v>328</v>
      </c>
      <c r="H137" s="106">
        <f>+G137*1</f>
        <v>328</v>
      </c>
      <c r="I137" s="106">
        <v>130</v>
      </c>
      <c r="J137" s="106">
        <f>+I137*1</f>
        <v>130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9" t="s">
        <v>111</v>
      </c>
      <c r="C138" s="110"/>
      <c r="D138" s="110">
        <f>SUM(D139:D142)</f>
        <v>6250</v>
      </c>
      <c r="E138" s="110"/>
      <c r="F138" s="110">
        <f>SUM(F139:F142)</f>
        <v>6800</v>
      </c>
      <c r="G138" s="110"/>
      <c r="H138" s="110">
        <f>SUM(H139:H142)</f>
        <v>6798</v>
      </c>
      <c r="I138" s="110"/>
      <c r="J138" s="110">
        <f>SUM(J139:J142)</f>
        <v>2500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7" t="s">
        <v>112</v>
      </c>
      <c r="C139" s="106">
        <v>625</v>
      </c>
      <c r="D139" s="106">
        <f>+C139*2</f>
        <v>1250</v>
      </c>
      <c r="E139" s="106">
        <v>680</v>
      </c>
      <c r="F139" s="106">
        <f>+E139*2</f>
        <v>1360</v>
      </c>
      <c r="G139" s="106">
        <v>649</v>
      </c>
      <c r="H139" s="106">
        <f>+G139*2</f>
        <v>1298</v>
      </c>
      <c r="I139" s="106">
        <v>225</v>
      </c>
      <c r="J139" s="106">
        <f>+I139*2</f>
        <v>450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7" t="s">
        <v>114</v>
      </c>
      <c r="C140" s="106">
        <v>625</v>
      </c>
      <c r="D140" s="106">
        <f>+C140*1</f>
        <v>625</v>
      </c>
      <c r="E140" s="106">
        <v>680</v>
      </c>
      <c r="F140" s="106">
        <f>+E140*1</f>
        <v>680</v>
      </c>
      <c r="G140" s="106">
        <v>710</v>
      </c>
      <c r="H140" s="106">
        <f>+G140*1</f>
        <v>710</v>
      </c>
      <c r="I140" s="106">
        <v>350</v>
      </c>
      <c r="J140" s="106">
        <f>+I140*1</f>
        <v>350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7" t="s">
        <v>115</v>
      </c>
      <c r="C141" s="106">
        <v>625</v>
      </c>
      <c r="D141" s="106">
        <f>+C141*1</f>
        <v>625</v>
      </c>
      <c r="E141" s="106">
        <v>680</v>
      </c>
      <c r="F141" s="106">
        <f>+E141*1</f>
        <v>680</v>
      </c>
      <c r="G141" s="106">
        <v>800</v>
      </c>
      <c r="H141" s="106">
        <f>+G141*1</f>
        <v>800</v>
      </c>
      <c r="I141" s="106">
        <v>350</v>
      </c>
      <c r="J141" s="106">
        <f>+I141*1</f>
        <v>350</v>
      </c>
      <c r="K141" s="4"/>
      <c r="L141" s="2"/>
      <c r="M141" s="2"/>
      <c r="N141" s="2"/>
      <c r="O141" s="3"/>
      <c r="P141" s="4"/>
      <c r="Q141" s="4"/>
    </row>
    <row r="142" spans="2:10" ht="15" customHeight="1">
      <c r="B142" s="107" t="s">
        <v>113</v>
      </c>
      <c r="C142" s="106">
        <v>625</v>
      </c>
      <c r="D142" s="106">
        <f>+C142*6</f>
        <v>3750</v>
      </c>
      <c r="E142" s="106">
        <v>680</v>
      </c>
      <c r="F142" s="106">
        <f>+E142*6</f>
        <v>4080</v>
      </c>
      <c r="G142" s="106">
        <v>665</v>
      </c>
      <c r="H142" s="106">
        <f>+G142*6</f>
        <v>3990</v>
      </c>
      <c r="I142" s="106">
        <v>225</v>
      </c>
      <c r="J142" s="106">
        <f>+I142*6</f>
        <v>1350</v>
      </c>
    </row>
    <row r="143" spans="4:10" ht="11.25">
      <c r="D143" s="108">
        <f>SUM(D133:D135,D138)</f>
        <v>8789.60396</v>
      </c>
      <c r="F143" s="108">
        <f>SUM(F133:F135,F138)</f>
        <v>9475</v>
      </c>
      <c r="H143" s="108">
        <f>SUM(H133:H135,H138)</f>
        <v>9490</v>
      </c>
      <c r="J143" s="108">
        <f>SUM(J133:J135,J138)</f>
        <v>3560</v>
      </c>
    </row>
  </sheetData>
  <mergeCells count="52">
    <mergeCell ref="C131:D131"/>
    <mergeCell ref="E131:F131"/>
    <mergeCell ref="G131:H131"/>
    <mergeCell ref="I131:J131"/>
    <mergeCell ref="A129:Q129"/>
    <mergeCell ref="I75:Q75"/>
    <mergeCell ref="I76:Q76"/>
    <mergeCell ref="I77:Q77"/>
    <mergeCell ref="A81:Q81"/>
    <mergeCell ref="I78:Q78"/>
    <mergeCell ref="A79:O79"/>
    <mergeCell ref="A80:Q80"/>
    <mergeCell ref="E76:F76"/>
    <mergeCell ref="E77:F77"/>
    <mergeCell ref="E78:F78"/>
    <mergeCell ref="A88:H88"/>
    <mergeCell ref="A90:H90"/>
    <mergeCell ref="A91:H91"/>
    <mergeCell ref="A89:H89"/>
    <mergeCell ref="A1:M1"/>
    <mergeCell ref="N1:O1"/>
    <mergeCell ref="A69:B70"/>
    <mergeCell ref="E74:F74"/>
    <mergeCell ref="C74:D74"/>
    <mergeCell ref="O3:P3"/>
    <mergeCell ref="I74:Q74"/>
    <mergeCell ref="C75:D75"/>
    <mergeCell ref="C76:D76"/>
    <mergeCell ref="E75:F75"/>
    <mergeCell ref="A87:H87"/>
    <mergeCell ref="C77:D77"/>
    <mergeCell ref="A86:H86"/>
    <mergeCell ref="A83:Q83"/>
    <mergeCell ref="A84:Q84"/>
    <mergeCell ref="A82:Q82"/>
    <mergeCell ref="C78:D78"/>
    <mergeCell ref="A92:H92"/>
    <mergeCell ref="A93:H93"/>
    <mergeCell ref="A95:H95"/>
    <mergeCell ref="A100:H100"/>
    <mergeCell ref="A99:H99"/>
    <mergeCell ref="A96:H96"/>
    <mergeCell ref="A94:H94"/>
    <mergeCell ref="A120:Q120"/>
    <mergeCell ref="A103:H103"/>
    <mergeCell ref="A97:H97"/>
    <mergeCell ref="A98:H98"/>
    <mergeCell ref="A101:H101"/>
    <mergeCell ref="A102:H102"/>
    <mergeCell ref="A116:H116"/>
    <mergeCell ref="A104:H104"/>
    <mergeCell ref="A105:H105"/>
  </mergeCells>
  <printOptions horizontalCentered="1"/>
  <pageMargins left="0.15748031496062992" right="0.15748031496062992" top="0.5905511811023623" bottom="0.1968503937007874" header="0" footer="0"/>
  <pageSetup fitToHeight="2" horizontalDpi="600" verticalDpi="600" orientation="landscape" paperSize="9" scale="61" r:id="rId3"/>
  <rowBreaks count="1" manualBreakCount="1">
    <brk id="6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2010-07-29T12:03:30Z</cp:lastPrinted>
  <dcterms:created xsi:type="dcterms:W3CDTF">2004-06-21T11:30:09Z</dcterms:created>
  <dcterms:modified xsi:type="dcterms:W3CDTF">2010-07-29T12:06:59Z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